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700" tabRatio="719" activeTab="10"/>
  </bookViews>
  <sheets>
    <sheet name="Phone 1_GSM &amp; WCDMA" sheetId="1" r:id="rId1"/>
    <sheet name="Phone 2_GSM &amp; CDMA" sheetId="2" r:id="rId2"/>
    <sheet name="Phone 3_iDEN" sheetId="3" r:id="rId3"/>
    <sheet name="Phone 4_GSM &amp; WCDMA" sheetId="4" r:id="rId4"/>
    <sheet name="Phone 5_CDMA" sheetId="5" r:id="rId5"/>
    <sheet name="Phone 6_CDMA" sheetId="6" r:id="rId6"/>
    <sheet name="Phone 7_GSM &amp; WCDMA" sheetId="7" r:id="rId7"/>
    <sheet name="MIF" sheetId="8" r:id="rId8"/>
    <sheet name="delta dB" sheetId="9" r:id="rId9"/>
    <sheet name="RF consistency" sheetId="10" r:id="rId10"/>
    <sheet name="graphs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<sst xmlns="http://schemas.openxmlformats.org/spreadsheetml/2006/main" count="751" uniqueCount="146">
  <si>
    <t>Phone model:</t>
  </si>
  <si>
    <t>FCC ID</t>
  </si>
  <si>
    <t>Frequency (MHz)</t>
  </si>
  <si>
    <t>GSM 850</t>
  </si>
  <si>
    <t>Manufacturer</t>
  </si>
  <si>
    <t>GSM 1900</t>
  </si>
  <si>
    <t>WCDMA 850</t>
  </si>
  <si>
    <t>WCDMA 1900</t>
  </si>
  <si>
    <t>M-Rating (2007)</t>
  </si>
  <si>
    <t>M-Rating (draft 1.13)</t>
  </si>
  <si>
    <t>Phone Performance Comparison Data</t>
  </si>
  <si>
    <t>RBT71UW</t>
  </si>
  <si>
    <t>RIM</t>
  </si>
  <si>
    <t>PIN</t>
  </si>
  <si>
    <t>IMEI</t>
  </si>
  <si>
    <t>L6ARBT70UW</t>
  </si>
  <si>
    <t>RCF71CW</t>
  </si>
  <si>
    <t>30B1FAC5</t>
  </si>
  <si>
    <t>L6ARCF70CW</t>
  </si>
  <si>
    <t>CMU200 setup</t>
  </si>
  <si>
    <t>Traffic Mode</t>
  </si>
  <si>
    <t>Full Rate Version 2</t>
  </si>
  <si>
    <t>Bit Stream</t>
  </si>
  <si>
    <t>Speech Codec/ Handset Low</t>
  </si>
  <si>
    <t xml:space="preserve">GSM </t>
  </si>
  <si>
    <t>DCH Type</t>
  </si>
  <si>
    <t>Speech</t>
  </si>
  <si>
    <t>Voice Source</t>
  </si>
  <si>
    <t>Speechcodec Low</t>
  </si>
  <si>
    <t>Codec</t>
  </si>
  <si>
    <t>AMR 12.2 kbps</t>
  </si>
  <si>
    <t>WCDMA</t>
  </si>
  <si>
    <t>Service</t>
  </si>
  <si>
    <t>Loopback</t>
  </si>
  <si>
    <t>Service Option</t>
  </si>
  <si>
    <t>SO2</t>
  </si>
  <si>
    <t>Radio Config</t>
  </si>
  <si>
    <t>RC1</t>
  </si>
  <si>
    <t>Frame Rate</t>
  </si>
  <si>
    <t>Full</t>
  </si>
  <si>
    <t>CDMA FR</t>
  </si>
  <si>
    <t>SO3</t>
  </si>
  <si>
    <t>1/8 th</t>
  </si>
  <si>
    <t>Voice Coder</t>
  </si>
  <si>
    <t>8k EVRC (Low)</t>
  </si>
  <si>
    <t>CDMA 1/8th</t>
  </si>
  <si>
    <t>MEID</t>
  </si>
  <si>
    <t>A000000D798788</t>
  </si>
  <si>
    <t>RCD21IN</t>
  </si>
  <si>
    <t>Tx settings</t>
  </si>
  <si>
    <t>Mode</t>
  </si>
  <si>
    <t>pseudo training mode</t>
  </si>
  <si>
    <t>40245A36</t>
  </si>
  <si>
    <t>Frame</t>
  </si>
  <si>
    <t>L6ARCD20IN</t>
  </si>
  <si>
    <t>iDEN 800</t>
  </si>
  <si>
    <t>iDEN 900</t>
  </si>
  <si>
    <t>1/3 rd</t>
  </si>
  <si>
    <t>Samsung</t>
  </si>
  <si>
    <t>Open</t>
  </si>
  <si>
    <t>Closed</t>
  </si>
  <si>
    <t>SGH-A797</t>
  </si>
  <si>
    <t>R8YS816258N</t>
  </si>
  <si>
    <t>A3LSGHA797</t>
  </si>
  <si>
    <t>SCH-U450</t>
  </si>
  <si>
    <t>A3LSCHU450</t>
  </si>
  <si>
    <t>SCH-U750</t>
  </si>
  <si>
    <t>A3LSCHU750</t>
  </si>
  <si>
    <t>A0000017B0328D</t>
  </si>
  <si>
    <t>SGH-i637</t>
  </si>
  <si>
    <t>A3LSGHI637</t>
  </si>
  <si>
    <t xml:space="preserve">SID : 331, NID 1 </t>
  </si>
  <si>
    <t>A00000177FC7CE</t>
  </si>
  <si>
    <t>S/N</t>
  </si>
  <si>
    <t>8010D924</t>
  </si>
  <si>
    <t>35952202.051937.702</t>
  </si>
  <si>
    <t>SKU</t>
  </si>
  <si>
    <t>SCHU750HAV</t>
  </si>
  <si>
    <t>ANSI C63.19-2007 Calculations</t>
  </si>
  <si>
    <t>ANSI C63.19 Draft 1.13 Calculations</t>
  </si>
  <si>
    <t>V/m</t>
  </si>
  <si>
    <t>linear</t>
  </si>
  <si>
    <t>dBV/m</t>
  </si>
  <si>
    <t>dB</t>
  </si>
  <si>
    <t>a</t>
  </si>
  <si>
    <t>b</t>
  </si>
  <si>
    <t>c = a * b</t>
  </si>
  <si>
    <t>d = 20 log c</t>
  </si>
  <si>
    <t>e</t>
  </si>
  <si>
    <t>f = d - e</t>
  </si>
  <si>
    <t>Peak E-Field</t>
  </si>
  <si>
    <t xml:space="preserve"> Measured Avg. E-Field (V/m)</t>
  </si>
  <si>
    <t>M3 Limit</t>
  </si>
  <si>
    <t>Margin to M3 Limit</t>
  </si>
  <si>
    <t>Measured MIF</t>
  </si>
  <si>
    <t>g</t>
  </si>
  <si>
    <t>h = 20 log a</t>
  </si>
  <si>
    <t>i = g + h</t>
  </si>
  <si>
    <t>j</t>
  </si>
  <si>
    <t>k = i - j</t>
  </si>
  <si>
    <t>l = k - f</t>
  </si>
  <si>
    <t>2007 v.s. Draft 1.13 Delta</t>
  </si>
  <si>
    <t>Measured Avg. E-Field</t>
  </si>
  <si>
    <t>Mode &amp; Band</t>
  </si>
  <si>
    <t>Units</t>
  </si>
  <si>
    <t>Measured PMF</t>
  </si>
  <si>
    <t>Cellular CDMA 1/8 Rate</t>
  </si>
  <si>
    <t>Cellular CDMA Full Rate</t>
  </si>
  <si>
    <t>PCS CDMA Full Rate</t>
  </si>
  <si>
    <t>PCS CDMA 1/8 Rate</t>
  </si>
  <si>
    <t>The red flip phone</t>
  </si>
  <si>
    <t>Slider Closed</t>
  </si>
  <si>
    <t>Slider</t>
  </si>
  <si>
    <t>IDEN</t>
  </si>
  <si>
    <t>RF Audio Interference Level</t>
  </si>
  <si>
    <t>phone 1</t>
  </si>
  <si>
    <t>phone 2</t>
  </si>
  <si>
    <t>phone 3</t>
  </si>
  <si>
    <t>phone 4</t>
  </si>
  <si>
    <t>phone 5</t>
  </si>
  <si>
    <t>phone 6</t>
  </si>
  <si>
    <t>phone 7</t>
  </si>
  <si>
    <t>GSM</t>
  </si>
  <si>
    <t>CDMA 1/8 Rate</t>
  </si>
  <si>
    <t>iDEN</t>
  </si>
  <si>
    <t>CDMA Full Rate</t>
  </si>
  <si>
    <t>Observation on WCDMA MIF measurements:</t>
  </si>
  <si>
    <t>The highest 6 all came from the same lab on 3 different phones.</t>
  </si>
  <si>
    <t>The lowest 5 all came from the same lab on 1 phone.</t>
  </si>
  <si>
    <t>These slighly odd results carry on through to the second graph.</t>
  </si>
  <si>
    <t>Phone setup differences?</t>
  </si>
  <si>
    <t>mean</t>
  </si>
  <si>
    <t>std. dev.</t>
  </si>
  <si>
    <t>max</t>
  </si>
  <si>
    <t>min</t>
  </si>
  <si>
    <t>max-min</t>
  </si>
  <si>
    <t>less WDMA MIF outliers</t>
  </si>
  <si>
    <t>less WCDMA MIF outliers</t>
  </si>
  <si>
    <t>Avg. E-Field deviation from the mean (dB)</t>
  </si>
  <si>
    <t>phone 4 open</t>
  </si>
  <si>
    <t>phone 4 closed</t>
  </si>
  <si>
    <t>low band</t>
  </si>
  <si>
    <t>high band</t>
  </si>
  <si>
    <t>;= reduced by the exclusion (one site only reporting this)</t>
  </si>
  <si>
    <t>;= questionable scan results (not included in deviation from mean results in final column)</t>
  </si>
  <si>
    <t>low and high band combined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</si>
</sst>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,##0.0"/>
    <numFmt numFmtId="175" formatCode="#,##0.000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48"/>
      <name val="Arial"/>
      <family val="0"/>
    </font>
    <font>
      <sz val="10"/>
      <color indexed="23"/>
      <name val="Arial"/>
      <family val="2"/>
    </font>
    <font>
      <i/>
      <sz val="10"/>
      <color indexed="63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10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0" fillId="2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0" fillId="0" borderId="13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vertical="center" wrapText="1"/>
    </xf>
    <xf numFmtId="2" fontId="2" fillId="24" borderId="17" xfId="0" applyNumberFormat="1" applyFont="1" applyFill="1" applyBorder="1" applyAlignment="1">
      <alignment horizontal="center"/>
    </xf>
    <xf numFmtId="0" fontId="0" fillId="24" borderId="17" xfId="0" applyNumberFormat="1" applyFill="1" applyBorder="1" applyAlignment="1">
      <alignment horizontal="center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2" fontId="0" fillId="24" borderId="18" xfId="0" applyNumberFormat="1" applyFill="1" applyBorder="1" applyAlignment="1">
      <alignment/>
    </xf>
    <xf numFmtId="0" fontId="7" fillId="0" borderId="0" xfId="0" applyFont="1" applyAlignment="1">
      <alignment vertical="center" wrapText="1"/>
    </xf>
    <xf numFmtId="2" fontId="2" fillId="8" borderId="19" xfId="0" applyNumberFormat="1" applyFont="1" applyFill="1" applyBorder="1" applyAlignment="1">
      <alignment horizontal="center" vertical="center"/>
    </xf>
    <xf numFmtId="2" fontId="2" fillId="8" borderId="20" xfId="0" applyNumberFormat="1" applyFont="1" applyFill="1" applyBorder="1" applyAlignment="1">
      <alignment horizontal="center" vertical="center"/>
    </xf>
    <xf numFmtId="2" fontId="2" fillId="25" borderId="21" xfId="0" applyNumberFormat="1" applyFont="1" applyFill="1" applyBorder="1" applyAlignment="1">
      <alignment horizontal="center" vertical="center"/>
    </xf>
    <xf numFmtId="2" fontId="0" fillId="24" borderId="13" xfId="0" applyNumberForma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/>
    </xf>
    <xf numFmtId="0" fontId="0" fillId="24" borderId="21" xfId="0" applyFill="1" applyBorder="1" applyAlignment="1">
      <alignment vertical="center"/>
    </xf>
    <xf numFmtId="2" fontId="0" fillId="24" borderId="13" xfId="0" applyNumberFormat="1" applyFill="1" applyBorder="1" applyAlignment="1">
      <alignment vertical="center"/>
    </xf>
    <xf numFmtId="2" fontId="0" fillId="24" borderId="13" xfId="0" applyNumberFormat="1" applyFill="1" applyBorder="1" applyAlignment="1">
      <alignment horizontal="center" vertical="center"/>
    </xf>
    <xf numFmtId="2" fontId="2" fillId="8" borderId="23" xfId="0" applyNumberFormat="1" applyFont="1" applyFill="1" applyBorder="1" applyAlignment="1">
      <alignment horizontal="center" vertical="center"/>
    </xf>
    <xf numFmtId="0" fontId="0" fillId="24" borderId="23" xfId="0" applyFill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2" fontId="10" fillId="5" borderId="25" xfId="0" applyNumberFormat="1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4" borderId="26" xfId="0" applyNumberFormat="1" applyFont="1" applyFill="1" applyBorder="1" applyAlignment="1">
      <alignment horizontal="center" vertical="center" wrapText="1"/>
    </xf>
    <xf numFmtId="2" fontId="10" fillId="4" borderId="26" xfId="0" applyNumberFormat="1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24" borderId="28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2" fontId="10" fillId="5" borderId="0" xfId="0" applyNumberFormat="1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wrapText="1"/>
    </xf>
    <xf numFmtId="2" fontId="0" fillId="4" borderId="33" xfId="0" applyNumberFormat="1" applyFont="1" applyFill="1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2" fontId="0" fillId="5" borderId="34" xfId="0" applyNumberFormat="1" applyFont="1" applyFill="1" applyBorder="1" applyAlignment="1">
      <alignment horizontal="center" wrapText="1"/>
    </xf>
    <xf numFmtId="2" fontId="0" fillId="5" borderId="33" xfId="0" applyNumberFormat="1" applyFont="1" applyFill="1" applyBorder="1" applyAlignment="1">
      <alignment horizontal="center" wrapText="1"/>
    </xf>
    <xf numFmtId="0" fontId="0" fillId="5" borderId="33" xfId="0" applyFont="1" applyFill="1" applyBorder="1" applyAlignment="1">
      <alignment horizontal="center" wrapText="1"/>
    </xf>
    <xf numFmtId="0" fontId="9" fillId="8" borderId="35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37" xfId="0" applyNumberFormat="1" applyFont="1" applyFill="1" applyBorder="1" applyAlignment="1">
      <alignment horizontal="center" vertical="center" wrapText="1"/>
    </xf>
    <xf numFmtId="2" fontId="9" fillId="4" borderId="37" xfId="0" applyNumberFormat="1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2" fontId="9" fillId="5" borderId="38" xfId="0" applyNumberFormat="1" applyFont="1" applyFill="1" applyBorder="1" applyAlignment="1">
      <alignment horizontal="center" vertical="center" wrapText="1"/>
    </xf>
    <xf numFmtId="2" fontId="9" fillId="5" borderId="37" xfId="0" applyNumberFormat="1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/>
    </xf>
    <xf numFmtId="0" fontId="8" fillId="22" borderId="19" xfId="0" applyFont="1" applyFill="1" applyBorder="1" applyAlignment="1" applyProtection="1">
      <alignment horizontal="center" vertical="center"/>
      <protection locked="0"/>
    </xf>
    <xf numFmtId="2" fontId="0" fillId="24" borderId="39" xfId="0" applyNumberFormat="1" applyFill="1" applyBorder="1" applyAlignment="1">
      <alignment horizontal="center" vertical="center"/>
    </xf>
    <xf numFmtId="173" fontId="0" fillId="20" borderId="39" xfId="0" applyNumberFormat="1" applyFont="1" applyFill="1" applyBorder="1" applyAlignment="1">
      <alignment horizontal="center" vertical="center"/>
    </xf>
    <xf numFmtId="2" fontId="8" fillId="22" borderId="39" xfId="0" applyNumberFormat="1" applyFont="1" applyFill="1" applyBorder="1" applyAlignment="1" applyProtection="1">
      <alignment horizontal="center" vertical="center"/>
      <protection locked="0"/>
    </xf>
    <xf numFmtId="1" fontId="0" fillId="20" borderId="39" xfId="0" applyNumberFormat="1" applyFont="1" applyFill="1" applyBorder="1" applyAlignment="1">
      <alignment horizontal="center" vertical="center"/>
    </xf>
    <xf numFmtId="2" fontId="2" fillId="24" borderId="4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8" fillId="22" borderId="21" xfId="0" applyFont="1" applyFill="1" applyBorder="1" applyAlignment="1" applyProtection="1">
      <alignment horizontal="center" vertical="center"/>
      <protection locked="0"/>
    </xf>
    <xf numFmtId="2" fontId="0" fillId="24" borderId="10" xfId="0" applyNumberFormat="1" applyFill="1" applyBorder="1" applyAlignment="1">
      <alignment horizontal="center" vertical="center"/>
    </xf>
    <xf numFmtId="173" fontId="0" fillId="20" borderId="10" xfId="0" applyNumberFormat="1" applyFont="1" applyFill="1" applyBorder="1" applyAlignment="1">
      <alignment horizontal="center" vertical="center"/>
    </xf>
    <xf numFmtId="2" fontId="8" fillId="22" borderId="10" xfId="0" applyNumberFormat="1" applyFont="1" applyFill="1" applyBorder="1" applyAlignment="1" applyProtection="1">
      <alignment horizontal="center" vertical="center"/>
      <protection locked="0"/>
    </xf>
    <xf numFmtId="1" fontId="0" fillId="20" borderId="10" xfId="0" applyNumberFormat="1" applyFont="1" applyFill="1" applyBorder="1" applyAlignment="1">
      <alignment horizontal="center" vertical="center"/>
    </xf>
    <xf numFmtId="2" fontId="2" fillId="24" borderId="4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8" fillId="22" borderId="23" xfId="0" applyFont="1" applyFill="1" applyBorder="1" applyAlignment="1" applyProtection="1">
      <alignment horizontal="center" vertical="center"/>
      <protection locked="0"/>
    </xf>
    <xf numFmtId="2" fontId="0" fillId="24" borderId="11" xfId="0" applyNumberFormat="1" applyFill="1" applyBorder="1" applyAlignment="1">
      <alignment horizontal="center" vertical="center"/>
    </xf>
    <xf numFmtId="173" fontId="0" fillId="20" borderId="11" xfId="0" applyNumberFormat="1" applyFont="1" applyFill="1" applyBorder="1" applyAlignment="1">
      <alignment horizontal="center" vertical="center"/>
    </xf>
    <xf numFmtId="2" fontId="8" fillId="22" borderId="11" xfId="0" applyNumberFormat="1" applyFont="1" applyFill="1" applyBorder="1" applyAlignment="1" applyProtection="1">
      <alignment horizontal="center" vertical="center"/>
      <protection locked="0"/>
    </xf>
    <xf numFmtId="1" fontId="0" fillId="20" borderId="11" xfId="0" applyNumberFormat="1" applyFont="1" applyFill="1" applyBorder="1" applyAlignment="1">
      <alignment horizontal="center" vertical="center"/>
    </xf>
    <xf numFmtId="2" fontId="2" fillId="24" borderId="4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2" borderId="43" xfId="0" applyNumberFormat="1" applyFont="1" applyFill="1" applyBorder="1" applyAlignment="1">
      <alignment horizontal="center" vertical="center"/>
    </xf>
    <xf numFmtId="0" fontId="8" fillId="22" borderId="16" xfId="0" applyNumberFormat="1" applyFont="1" applyFill="1" applyBorder="1" applyAlignment="1">
      <alignment horizontal="center" vertical="center"/>
    </xf>
    <xf numFmtId="1" fontId="8" fillId="22" borderId="16" xfId="0" applyNumberFormat="1" applyFont="1" applyFill="1" applyBorder="1" applyAlignment="1">
      <alignment horizontal="center" vertical="center"/>
    </xf>
    <xf numFmtId="0" fontId="8" fillId="22" borderId="14" xfId="0" applyNumberFormat="1" applyFont="1" applyFill="1" applyBorder="1" applyAlignment="1">
      <alignment horizontal="center" vertical="center"/>
    </xf>
    <xf numFmtId="2" fontId="8" fillId="22" borderId="44" xfId="0" applyNumberFormat="1" applyFont="1" applyFill="1" applyBorder="1" applyAlignment="1" applyProtection="1">
      <alignment horizontal="center" vertical="center"/>
      <protection locked="0"/>
    </xf>
    <xf numFmtId="2" fontId="8" fillId="22" borderId="15" xfId="0" applyNumberFormat="1" applyFont="1" applyFill="1" applyBorder="1" applyAlignment="1" applyProtection="1">
      <alignment horizontal="center" vertical="center"/>
      <protection locked="0"/>
    </xf>
    <xf numFmtId="2" fontId="8" fillId="22" borderId="45" xfId="0" applyNumberFormat="1" applyFont="1" applyFill="1" applyBorder="1" applyAlignment="1" applyProtection="1">
      <alignment horizontal="center" vertical="center"/>
      <protection locked="0"/>
    </xf>
    <xf numFmtId="2" fontId="2" fillId="25" borderId="21" xfId="0" applyNumberFormat="1" applyFont="1" applyFill="1" applyBorder="1" applyAlignment="1">
      <alignment horizontal="center"/>
    </xf>
    <xf numFmtId="2" fontId="2" fillId="25" borderId="23" xfId="0" applyNumberFormat="1" applyFont="1" applyFill="1" applyBorder="1" applyAlignment="1">
      <alignment horizontal="center"/>
    </xf>
    <xf numFmtId="2" fontId="2" fillId="25" borderId="22" xfId="0" applyNumberFormat="1" applyFont="1" applyFill="1" applyBorder="1" applyAlignment="1">
      <alignment horizontal="center"/>
    </xf>
    <xf numFmtId="2" fontId="2" fillId="25" borderId="46" xfId="0" applyNumberFormat="1" applyFont="1" applyFill="1" applyBorder="1" applyAlignment="1">
      <alignment horizontal="center"/>
    </xf>
    <xf numFmtId="2" fontId="2" fillId="24" borderId="47" xfId="0" applyNumberFormat="1" applyFont="1" applyFill="1" applyBorder="1" applyAlignment="1">
      <alignment horizontal="center"/>
    </xf>
    <xf numFmtId="2" fontId="0" fillId="24" borderId="48" xfId="0" applyNumberFormat="1" applyFill="1" applyBorder="1" applyAlignment="1">
      <alignment horizontal="center"/>
    </xf>
    <xf numFmtId="2" fontId="5" fillId="0" borderId="0" xfId="0" applyNumberFormat="1" applyFont="1" applyAlignment="1">
      <alignment/>
    </xf>
    <xf numFmtId="0" fontId="0" fillId="24" borderId="47" xfId="0" applyNumberFormat="1" applyFill="1" applyBorder="1" applyAlignment="1">
      <alignment horizontal="center"/>
    </xf>
    <xf numFmtId="0" fontId="0" fillId="24" borderId="4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8" fillId="24" borderId="35" xfId="0" applyNumberFormat="1" applyFont="1" applyFill="1" applyBorder="1" applyAlignment="1">
      <alignment horizontal="center" vertical="center"/>
    </xf>
    <xf numFmtId="1" fontId="8" fillId="24" borderId="35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2" fillId="24" borderId="4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2" fontId="0" fillId="0" borderId="49" xfId="0" applyNumberFormat="1" applyBorder="1" applyAlignment="1">
      <alignment wrapText="1"/>
    </xf>
    <xf numFmtId="2" fontId="1" fillId="5" borderId="50" xfId="0" applyNumberFormat="1" applyFont="1" applyFill="1" applyBorder="1" applyAlignment="1">
      <alignment horizontal="center" wrapText="1"/>
    </xf>
    <xf numFmtId="2" fontId="0" fillId="24" borderId="44" xfId="0" applyNumberFormat="1" applyFont="1" applyFill="1" applyBorder="1" applyAlignment="1" applyProtection="1">
      <alignment horizontal="center" vertical="center"/>
      <protection/>
    </xf>
    <xf numFmtId="2" fontId="0" fillId="24" borderId="15" xfId="0" applyNumberFormat="1" applyFont="1" applyFill="1" applyBorder="1" applyAlignment="1" applyProtection="1">
      <alignment horizontal="center" vertical="center"/>
      <protection/>
    </xf>
    <xf numFmtId="2" fontId="0" fillId="24" borderId="45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horizontal="center" vertical="center"/>
    </xf>
    <xf numFmtId="2" fontId="8" fillId="22" borderId="51" xfId="0" applyNumberFormat="1" applyFont="1" applyFill="1" applyBorder="1" applyAlignment="1" applyProtection="1">
      <alignment horizontal="center" vertical="center"/>
      <protection locked="0"/>
    </xf>
    <xf numFmtId="0" fontId="8" fillId="22" borderId="52" xfId="0" applyFont="1" applyFill="1" applyBorder="1" applyAlignment="1" applyProtection="1">
      <alignment horizontal="center" vertical="center"/>
      <protection locked="0"/>
    </xf>
    <xf numFmtId="2" fontId="0" fillId="24" borderId="12" xfId="0" applyNumberFormat="1" applyFill="1" applyBorder="1" applyAlignment="1">
      <alignment horizontal="center" vertical="center"/>
    </xf>
    <xf numFmtId="173" fontId="0" fillId="20" borderId="12" xfId="0" applyNumberFormat="1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horizontal="center" vertical="center"/>
    </xf>
    <xf numFmtId="2" fontId="0" fillId="24" borderId="51" xfId="0" applyNumberFormat="1" applyFont="1" applyFill="1" applyBorder="1" applyAlignment="1" applyProtection="1">
      <alignment horizontal="center" vertical="center"/>
      <protection/>
    </xf>
    <xf numFmtId="2" fontId="8" fillId="22" borderId="12" xfId="0" applyNumberFormat="1" applyFont="1" applyFill="1" applyBorder="1" applyAlignment="1" applyProtection="1">
      <alignment horizontal="center" vertical="center"/>
      <protection locked="0"/>
    </xf>
    <xf numFmtId="1" fontId="0" fillId="20" borderId="12" xfId="0" applyNumberFormat="1" applyFont="1" applyFill="1" applyBorder="1" applyAlignment="1">
      <alignment horizontal="center" vertical="center"/>
    </xf>
    <xf numFmtId="2" fontId="2" fillId="24" borderId="54" xfId="0" applyNumberFormat="1" applyFont="1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2" fontId="8" fillId="22" borderId="55" xfId="0" applyNumberFormat="1" applyFont="1" applyFill="1" applyBorder="1" applyAlignment="1" applyProtection="1">
      <alignment horizontal="center" vertical="center"/>
      <protection locked="0"/>
    </xf>
    <xf numFmtId="0" fontId="8" fillId="22" borderId="32" xfId="0" applyFont="1" applyFill="1" applyBorder="1" applyAlignment="1" applyProtection="1">
      <alignment horizontal="center" vertical="center"/>
      <protection locked="0"/>
    </xf>
    <xf numFmtId="2" fontId="0" fillId="24" borderId="33" xfId="0" applyNumberFormat="1" applyFill="1" applyBorder="1" applyAlignment="1">
      <alignment horizontal="center" vertical="center"/>
    </xf>
    <xf numFmtId="173" fontId="0" fillId="20" borderId="33" xfId="0" applyNumberFormat="1" applyFont="1" applyFill="1" applyBorder="1" applyAlignment="1">
      <alignment horizontal="center" vertical="center"/>
    </xf>
    <xf numFmtId="0" fontId="2" fillId="24" borderId="56" xfId="0" applyFont="1" applyFill="1" applyBorder="1" applyAlignment="1">
      <alignment horizontal="center" vertical="center"/>
    </xf>
    <xf numFmtId="2" fontId="8" fillId="22" borderId="33" xfId="0" applyNumberFormat="1" applyFont="1" applyFill="1" applyBorder="1" applyAlignment="1" applyProtection="1">
      <alignment horizontal="center" vertical="center"/>
      <protection locked="0"/>
    </xf>
    <xf numFmtId="1" fontId="0" fillId="20" borderId="33" xfId="0" applyNumberFormat="1" applyFont="1" applyFill="1" applyBorder="1" applyAlignment="1">
      <alignment horizontal="center" vertical="center"/>
    </xf>
    <xf numFmtId="2" fontId="2" fillId="24" borderId="57" xfId="0" applyNumberFormat="1" applyFont="1" applyFill="1" applyBorder="1" applyAlignment="1">
      <alignment horizontal="center" vertical="center"/>
    </xf>
    <xf numFmtId="2" fontId="2" fillId="24" borderId="58" xfId="0" applyNumberFormat="1" applyFont="1" applyFill="1" applyBorder="1" applyAlignment="1">
      <alignment horizontal="center" vertical="center"/>
    </xf>
    <xf numFmtId="2" fontId="2" fillId="24" borderId="59" xfId="0" applyNumberFormat="1" applyFont="1" applyFill="1" applyBorder="1" applyAlignment="1">
      <alignment horizontal="center" vertical="center"/>
    </xf>
    <xf numFmtId="2" fontId="2" fillId="24" borderId="60" xfId="0" applyNumberFormat="1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51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2" fontId="0" fillId="24" borderId="61" xfId="0" applyNumberFormat="1" applyFont="1" applyFill="1" applyBorder="1" applyAlignment="1" applyProtection="1">
      <alignment horizontal="center" vertical="center"/>
      <protection/>
    </xf>
    <xf numFmtId="2" fontId="0" fillId="24" borderId="21" xfId="0" applyNumberFormat="1" applyFont="1" applyFill="1" applyBorder="1" applyAlignment="1" applyProtection="1">
      <alignment horizontal="center" vertical="center"/>
      <protection/>
    </xf>
    <xf numFmtId="2" fontId="0" fillId="24" borderId="62" xfId="0" applyNumberFormat="1" applyFont="1" applyFill="1" applyBorder="1" applyAlignment="1" applyProtection="1">
      <alignment horizontal="center" vertical="center"/>
      <protection/>
    </xf>
    <xf numFmtId="2" fontId="0" fillId="24" borderId="63" xfId="0" applyNumberFormat="1" applyFont="1" applyFill="1" applyBorder="1" applyAlignment="1" applyProtection="1">
      <alignment horizontal="center" vertical="center"/>
      <protection/>
    </xf>
    <xf numFmtId="2" fontId="0" fillId="24" borderId="64" xfId="0" applyNumberFormat="1" applyFont="1" applyFill="1" applyBorder="1" applyAlignment="1" applyProtection="1">
      <alignment horizontal="center" vertical="center"/>
      <protection/>
    </xf>
    <xf numFmtId="0" fontId="0" fillId="24" borderId="65" xfId="0" applyFill="1" applyBorder="1" applyAlignment="1">
      <alignment horizontal="center" vertical="center"/>
    </xf>
    <xf numFmtId="2" fontId="8" fillId="22" borderId="66" xfId="0" applyNumberFormat="1" applyFont="1" applyFill="1" applyBorder="1" applyAlignment="1" applyProtection="1">
      <alignment horizontal="center" vertical="center"/>
      <protection locked="0"/>
    </xf>
    <xf numFmtId="0" fontId="8" fillId="22" borderId="67" xfId="0" applyFont="1" applyFill="1" applyBorder="1" applyAlignment="1" applyProtection="1">
      <alignment horizontal="center" vertical="center"/>
      <protection locked="0"/>
    </xf>
    <xf numFmtId="2" fontId="0" fillId="24" borderId="65" xfId="0" applyNumberFormat="1" applyFill="1" applyBorder="1" applyAlignment="1">
      <alignment horizontal="center" vertical="center"/>
    </xf>
    <xf numFmtId="173" fontId="0" fillId="20" borderId="65" xfId="0" applyNumberFormat="1" applyFont="1" applyFill="1" applyBorder="1" applyAlignment="1">
      <alignment horizontal="center" vertical="center"/>
    </xf>
    <xf numFmtId="0" fontId="2" fillId="24" borderId="66" xfId="0" applyFont="1" applyFill="1" applyBorder="1" applyAlignment="1">
      <alignment horizontal="center" vertical="center"/>
    </xf>
    <xf numFmtId="2" fontId="0" fillId="24" borderId="68" xfId="0" applyNumberFormat="1" applyFont="1" applyFill="1" applyBorder="1" applyAlignment="1" applyProtection="1">
      <alignment horizontal="center" vertical="center"/>
      <protection/>
    </xf>
    <xf numFmtId="2" fontId="8" fillId="22" borderId="65" xfId="0" applyNumberFormat="1" applyFont="1" applyFill="1" applyBorder="1" applyAlignment="1" applyProtection="1">
      <alignment horizontal="center" vertical="center"/>
      <protection locked="0"/>
    </xf>
    <xf numFmtId="1" fontId="0" fillId="20" borderId="65" xfId="0" applyNumberFormat="1" applyFont="1" applyFill="1" applyBorder="1" applyAlignment="1">
      <alignment horizontal="center" vertical="center"/>
    </xf>
    <xf numFmtId="0" fontId="2" fillId="24" borderId="69" xfId="0" applyFont="1" applyFill="1" applyBorder="1" applyAlignment="1">
      <alignment horizontal="center" vertical="center"/>
    </xf>
    <xf numFmtId="2" fontId="2" fillId="24" borderId="70" xfId="0" applyNumberFormat="1" applyFont="1" applyFill="1" applyBorder="1" applyAlignment="1">
      <alignment horizontal="center" vertical="center"/>
    </xf>
    <xf numFmtId="2" fontId="0" fillId="24" borderId="18" xfId="0" applyNumberFormat="1" applyFont="1" applyFill="1" applyBorder="1" applyAlignment="1" applyProtection="1">
      <alignment horizontal="center" vertical="center"/>
      <protection/>
    </xf>
    <xf numFmtId="2" fontId="0" fillId="24" borderId="22" xfId="0" applyNumberFormat="1" applyFont="1" applyFill="1" applyBorder="1" applyAlignment="1" applyProtection="1">
      <alignment horizontal="center" vertical="center"/>
      <protection/>
    </xf>
    <xf numFmtId="2" fontId="0" fillId="24" borderId="71" xfId="0" applyNumberFormat="1" applyFont="1" applyFill="1" applyBorder="1" applyAlignment="1" applyProtection="1">
      <alignment horizontal="center" vertical="center"/>
      <protection/>
    </xf>
    <xf numFmtId="2" fontId="0" fillId="24" borderId="72" xfId="0" applyNumberFormat="1" applyFont="1" applyFill="1" applyBorder="1" applyAlignment="1" applyProtection="1">
      <alignment horizontal="center" vertical="center"/>
      <protection/>
    </xf>
    <xf numFmtId="2" fontId="0" fillId="24" borderId="73" xfId="0" applyNumberFormat="1" applyFont="1" applyFill="1" applyBorder="1" applyAlignment="1" applyProtection="1">
      <alignment horizontal="center" vertical="center"/>
      <protection/>
    </xf>
    <xf numFmtId="2" fontId="0" fillId="24" borderId="74" xfId="0" applyNumberFormat="1" applyFont="1" applyFill="1" applyBorder="1" applyAlignment="1" applyProtection="1">
      <alignment horizontal="center" vertical="center"/>
      <protection/>
    </xf>
    <xf numFmtId="2" fontId="0" fillId="24" borderId="22" xfId="0" applyNumberFormat="1" applyFill="1" applyBorder="1" applyAlignment="1">
      <alignment horizontal="center" vertical="center"/>
    </xf>
    <xf numFmtId="2" fontId="8" fillId="22" borderId="75" xfId="0" applyNumberFormat="1" applyFont="1" applyFill="1" applyBorder="1" applyAlignment="1" applyProtection="1">
      <alignment horizontal="center" vertical="center"/>
      <protection locked="0"/>
    </xf>
    <xf numFmtId="2" fontId="8" fillId="22" borderId="10" xfId="0" applyNumberFormat="1" applyFont="1" applyFill="1" applyBorder="1" applyAlignment="1" applyProtection="1">
      <alignment horizontal="center" vertical="center"/>
      <protection locked="0"/>
    </xf>
    <xf numFmtId="2" fontId="8" fillId="22" borderId="15" xfId="0" applyNumberFormat="1" applyFont="1" applyFill="1" applyBorder="1" applyAlignment="1" applyProtection="1">
      <alignment horizontal="center" vertical="center"/>
      <protection locked="0"/>
    </xf>
    <xf numFmtId="2" fontId="0" fillId="24" borderId="66" xfId="0" applyNumberFormat="1" applyFont="1" applyFill="1" applyBorder="1" applyAlignment="1" applyProtection="1">
      <alignment horizontal="center" vertical="center"/>
      <protection/>
    </xf>
    <xf numFmtId="2" fontId="2" fillId="24" borderId="76" xfId="0" applyNumberFormat="1" applyFont="1" applyFill="1" applyBorder="1" applyAlignment="1">
      <alignment horizontal="center" vertical="center"/>
    </xf>
    <xf numFmtId="0" fontId="8" fillId="22" borderId="21" xfId="0" applyFont="1" applyFill="1" applyBorder="1" applyAlignment="1" applyProtection="1">
      <alignment horizontal="center" vertical="center"/>
      <protection locked="0"/>
    </xf>
    <xf numFmtId="0" fontId="0" fillId="24" borderId="51" xfId="0" applyFill="1" applyBorder="1" applyAlignment="1">
      <alignment horizontal="center" vertical="center"/>
    </xf>
    <xf numFmtId="0" fontId="0" fillId="24" borderId="66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2" fontId="0" fillId="26" borderId="0" xfId="0" applyNumberFormat="1" applyFill="1" applyAlignment="1">
      <alignment/>
    </xf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2" fontId="8" fillId="26" borderId="45" xfId="0" applyNumberFormat="1" applyFont="1" applyFill="1" applyBorder="1" applyAlignment="1" applyProtection="1">
      <alignment horizontal="center" vertical="center"/>
      <protection locked="0"/>
    </xf>
    <xf numFmtId="2" fontId="8" fillId="22" borderId="78" xfId="0" applyNumberFormat="1" applyFont="1" applyFill="1" applyBorder="1" applyAlignment="1" applyProtection="1">
      <alignment horizontal="center" vertical="center"/>
      <protection locked="0"/>
    </xf>
    <xf numFmtId="2" fontId="0" fillId="24" borderId="79" xfId="0" applyNumberFormat="1" applyFill="1" applyBorder="1" applyAlignment="1">
      <alignment horizontal="center" vertical="center"/>
    </xf>
    <xf numFmtId="0" fontId="8" fillId="22" borderId="20" xfId="0" applyFont="1" applyFill="1" applyBorder="1" applyAlignment="1" applyProtection="1">
      <alignment horizontal="center" vertical="center"/>
      <protection locked="0"/>
    </xf>
    <xf numFmtId="2" fontId="8" fillId="26" borderId="66" xfId="0" applyNumberFormat="1" applyFont="1" applyFill="1" applyBorder="1" applyAlignment="1" applyProtection="1">
      <alignment horizontal="center" vertical="center"/>
      <protection locked="0"/>
    </xf>
    <xf numFmtId="2" fontId="8" fillId="26" borderId="45" xfId="0" applyNumberFormat="1" applyFont="1" applyFill="1" applyBorder="1" applyAlignment="1" applyProtection="1">
      <alignment horizontal="center" vertical="center"/>
      <protection locked="0"/>
    </xf>
    <xf numFmtId="0" fontId="8" fillId="22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0" fillId="24" borderId="19" xfId="0" applyFont="1" applyFill="1" applyBorder="1" applyAlignment="1">
      <alignment horizontal="center" vertical="center"/>
    </xf>
    <xf numFmtId="2" fontId="8" fillId="19" borderId="55" xfId="0" applyNumberFormat="1" applyFont="1" applyFill="1" applyBorder="1" applyAlignment="1" applyProtection="1">
      <alignment horizontal="center" vertical="center"/>
      <protection locked="0"/>
    </xf>
    <xf numFmtId="2" fontId="0" fillId="19" borderId="0" xfId="0" applyNumberFormat="1" applyFill="1" applyAlignment="1">
      <alignment vertical="center"/>
    </xf>
    <xf numFmtId="2" fontId="0" fillId="19" borderId="18" xfId="0" applyNumberFormat="1" applyFont="1" applyFill="1" applyBorder="1" applyAlignment="1" applyProtection="1">
      <alignment horizontal="center" vertical="center"/>
      <protection/>
    </xf>
    <xf numFmtId="2" fontId="0" fillId="19" borderId="33" xfId="0" applyNumberFormat="1" applyFill="1" applyBorder="1" applyAlignment="1">
      <alignment horizontal="center" vertical="center"/>
    </xf>
    <xf numFmtId="2" fontId="0" fillId="0" borderId="72" xfId="0" applyNumberFormat="1" applyFont="1" applyBorder="1" applyAlignment="1">
      <alignment/>
    </xf>
    <xf numFmtId="0" fontId="0" fillId="0" borderId="72" xfId="0" applyBorder="1" applyAlignment="1">
      <alignment/>
    </xf>
    <xf numFmtId="2" fontId="0" fillId="0" borderId="22" xfId="0" applyNumberFormat="1" applyBorder="1" applyAlignment="1">
      <alignment/>
    </xf>
    <xf numFmtId="2" fontId="0" fillId="26" borderId="10" xfId="0" applyNumberFormat="1" applyFill="1" applyBorder="1" applyAlignment="1">
      <alignment/>
    </xf>
    <xf numFmtId="0" fontId="0" fillId="19" borderId="0" xfId="0" applyFill="1" applyAlignment="1">
      <alignment/>
    </xf>
    <xf numFmtId="0" fontId="0" fillId="0" borderId="49" xfId="0" applyFont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80" xfId="0" applyFont="1" applyFill="1" applyBorder="1" applyAlignment="1">
      <alignment horizontal="center" vertical="center" wrapText="1"/>
    </xf>
    <xf numFmtId="0" fontId="6" fillId="5" borderId="81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82" xfId="0" applyFont="1" applyFill="1" applyBorder="1" applyAlignment="1">
      <alignment horizontal="center" vertical="center" wrapText="1"/>
    </xf>
    <xf numFmtId="2" fontId="6" fillId="4" borderId="81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2" fontId="6" fillId="4" borderId="82" xfId="0" applyNumberFormat="1" applyFont="1" applyFill="1" applyBorder="1" applyAlignment="1">
      <alignment horizontal="center" vertical="center" wrapText="1"/>
    </xf>
    <xf numFmtId="0" fontId="2" fillId="8" borderId="57" xfId="0" applyFont="1" applyFill="1" applyBorder="1" applyAlignment="1">
      <alignment horizontal="center" vertical="center" wrapText="1"/>
    </xf>
    <xf numFmtId="0" fontId="2" fillId="8" borderId="80" xfId="0" applyFont="1" applyFill="1" applyBorder="1" applyAlignment="1">
      <alignment horizontal="center" vertical="center" wrapText="1"/>
    </xf>
    <xf numFmtId="0" fontId="0" fillId="4" borderId="34" xfId="0" applyNumberFormat="1" applyFont="1" applyFill="1" applyBorder="1" applyAlignment="1">
      <alignment horizontal="center" wrapText="1"/>
    </xf>
    <xf numFmtId="0" fontId="0" fillId="4" borderId="50" xfId="0" applyNumberFormat="1" applyFont="1" applyFill="1" applyBorder="1" applyAlignment="1">
      <alignment horizont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0" fontId="2" fillId="4" borderId="84" xfId="0" applyFont="1" applyFill="1" applyBorder="1" applyAlignment="1">
      <alignment horizontal="center" vertical="center" wrapText="1"/>
    </xf>
    <xf numFmtId="0" fontId="2" fillId="5" borderId="85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/>
    </xf>
    <xf numFmtId="0" fontId="0" fillId="24" borderId="52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2" fontId="2" fillId="25" borderId="86" xfId="0" applyNumberFormat="1" applyFont="1" applyFill="1" applyBorder="1" applyAlignment="1">
      <alignment horizontal="center" vertical="center"/>
    </xf>
    <xf numFmtId="2" fontId="2" fillId="25" borderId="40" xfId="0" applyNumberFormat="1" applyFont="1" applyFill="1" applyBorder="1" applyAlignment="1">
      <alignment horizontal="center" vertical="center"/>
    </xf>
    <xf numFmtId="0" fontId="9" fillId="24" borderId="81" xfId="0" applyFont="1" applyFill="1" applyBorder="1" applyAlignment="1">
      <alignment horizontal="right" vertical="center" wrapText="1"/>
    </xf>
    <xf numFmtId="0" fontId="9" fillId="24" borderId="82" xfId="0" applyFont="1" applyFill="1" applyBorder="1" applyAlignment="1">
      <alignment horizontal="right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85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wrapText="1"/>
    </xf>
    <xf numFmtId="0" fontId="0" fillId="25" borderId="40" xfId="0" applyFill="1" applyBorder="1" applyAlignment="1">
      <alignment horizontal="center" vertical="center"/>
    </xf>
    <xf numFmtId="0" fontId="9" fillId="24" borderId="17" xfId="0" applyFont="1" applyFill="1" applyBorder="1" applyAlignment="1">
      <alignment horizontal="right" vertical="center" wrapText="1"/>
    </xf>
    <xf numFmtId="0" fontId="6" fillId="24" borderId="57" xfId="0" applyFont="1" applyFill="1" applyBorder="1" applyAlignment="1">
      <alignment horizontal="center" vertical="center" wrapText="1"/>
    </xf>
    <xf numFmtId="0" fontId="6" fillId="24" borderId="35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2" fontId="2" fillId="25" borderId="87" xfId="0" applyNumberFormat="1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Individual MIF Measurements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325"/>
          <c:w val="0.708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MIF!$J$2</c:f>
              <c:strCache>
                <c:ptCount val="1"/>
                <c:pt idx="0">
                  <c:v>GSM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MIF!$J$4:$J$20</c:f>
              <c:numCache>
                <c:ptCount val="17"/>
                <c:pt idx="0">
                  <c:v>3.27</c:v>
                </c:pt>
                <c:pt idx="1">
                  <c:v>3.29</c:v>
                </c:pt>
                <c:pt idx="2">
                  <c:v>3.3</c:v>
                </c:pt>
                <c:pt idx="3">
                  <c:v>3.3</c:v>
                </c:pt>
                <c:pt idx="4">
                  <c:v>3.38</c:v>
                </c:pt>
                <c:pt idx="5">
                  <c:v>3.39</c:v>
                </c:pt>
                <c:pt idx="6">
                  <c:v>3.41</c:v>
                </c:pt>
                <c:pt idx="7">
                  <c:v>3.47</c:v>
                </c:pt>
                <c:pt idx="8">
                  <c:v>3.49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3.52</c:v>
                </c:pt>
                <c:pt idx="14">
                  <c:v>3.52</c:v>
                </c:pt>
                <c:pt idx="15">
                  <c:v>3.54</c:v>
                </c:pt>
                <c:pt idx="16">
                  <c:v>3.55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MIF!$K$2</c:f>
              <c:strCache>
                <c:ptCount val="1"/>
                <c:pt idx="0">
                  <c:v>CDMA 1/8 Rate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MIF!$K$4:$K$15</c:f>
              <c:numCache>
                <c:ptCount val="12"/>
                <c:pt idx="0">
                  <c:v>3.15</c:v>
                </c:pt>
                <c:pt idx="1">
                  <c:v>3.18</c:v>
                </c:pt>
                <c:pt idx="2">
                  <c:v>3.2</c:v>
                </c:pt>
                <c:pt idx="3">
                  <c:v>3.21</c:v>
                </c:pt>
                <c:pt idx="4">
                  <c:v>3.23</c:v>
                </c:pt>
                <c:pt idx="5">
                  <c:v>3.24</c:v>
                </c:pt>
                <c:pt idx="6">
                  <c:v>3.24</c:v>
                </c:pt>
                <c:pt idx="7">
                  <c:v>3.24</c:v>
                </c:pt>
                <c:pt idx="8">
                  <c:v>3.26</c:v>
                </c:pt>
                <c:pt idx="9">
                  <c:v>3.27</c:v>
                </c:pt>
                <c:pt idx="10">
                  <c:v>3.28</c:v>
                </c:pt>
                <c:pt idx="11">
                  <c:v>3.29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MIF!$L$2</c:f>
              <c:strCache>
                <c:ptCount val="1"/>
                <c:pt idx="0">
                  <c:v>iDEN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MIF!$L$4:$L$5</c:f>
              <c:numCache>
                <c:ptCount val="2"/>
                <c:pt idx="0">
                  <c:v>1.44</c:v>
                </c:pt>
                <c:pt idx="1">
                  <c:v>1.51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MIF!$M$2</c:f>
              <c:strCache>
                <c:ptCount val="1"/>
                <c:pt idx="0">
                  <c:v>CDMA Full Rate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MIF!$M$4:$M$32</c:f>
              <c:numCache>
                <c:ptCount val="29"/>
                <c:pt idx="0">
                  <c:v>-19.8</c:v>
                </c:pt>
                <c:pt idx="1">
                  <c:v>-19.7</c:v>
                </c:pt>
                <c:pt idx="2">
                  <c:v>-19.6</c:v>
                </c:pt>
                <c:pt idx="3">
                  <c:v>-19.6</c:v>
                </c:pt>
                <c:pt idx="4">
                  <c:v>-19.4</c:v>
                </c:pt>
                <c:pt idx="5">
                  <c:v>-19.4</c:v>
                </c:pt>
                <c:pt idx="6">
                  <c:v>-19.4</c:v>
                </c:pt>
                <c:pt idx="7">
                  <c:v>-19.38</c:v>
                </c:pt>
                <c:pt idx="8">
                  <c:v>-19.36</c:v>
                </c:pt>
                <c:pt idx="9">
                  <c:v>-19.3</c:v>
                </c:pt>
                <c:pt idx="10">
                  <c:v>-19.3</c:v>
                </c:pt>
                <c:pt idx="11">
                  <c:v>-19.3</c:v>
                </c:pt>
                <c:pt idx="12">
                  <c:v>-19.3</c:v>
                </c:pt>
                <c:pt idx="13">
                  <c:v>-19.25</c:v>
                </c:pt>
                <c:pt idx="14">
                  <c:v>-19.2</c:v>
                </c:pt>
                <c:pt idx="15">
                  <c:v>-19.2</c:v>
                </c:pt>
                <c:pt idx="16">
                  <c:v>-19.2</c:v>
                </c:pt>
                <c:pt idx="17">
                  <c:v>-19.16</c:v>
                </c:pt>
                <c:pt idx="18">
                  <c:v>-19.13</c:v>
                </c:pt>
                <c:pt idx="19">
                  <c:v>-19.12</c:v>
                </c:pt>
                <c:pt idx="20">
                  <c:v>-19.12</c:v>
                </c:pt>
                <c:pt idx="21">
                  <c:v>-19.1</c:v>
                </c:pt>
                <c:pt idx="22">
                  <c:v>-19.1</c:v>
                </c:pt>
                <c:pt idx="23">
                  <c:v>-19.1</c:v>
                </c:pt>
                <c:pt idx="24">
                  <c:v>-18.8</c:v>
                </c:pt>
                <c:pt idx="25">
                  <c:v>-18.5</c:v>
                </c:pt>
                <c:pt idx="26">
                  <c:v>-18.5</c:v>
                </c:pt>
                <c:pt idx="27">
                  <c:v>-18.3</c:v>
                </c:pt>
                <c:pt idx="28">
                  <c:v>-18.1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MIF!$N$2</c:f>
              <c:strCache>
                <c:ptCount val="1"/>
                <c:pt idx="0">
                  <c:v>WCDMA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MIF!$N$4:$N$33</c:f>
              <c:numCache>
                <c:ptCount val="30"/>
                <c:pt idx="0">
                  <c:v>-25.4</c:v>
                </c:pt>
                <c:pt idx="1">
                  <c:v>-25.3</c:v>
                </c:pt>
                <c:pt idx="2">
                  <c:v>-25.2</c:v>
                </c:pt>
                <c:pt idx="3">
                  <c:v>-25.1</c:v>
                </c:pt>
                <c:pt idx="4">
                  <c:v>-23.4</c:v>
                </c:pt>
                <c:pt idx="5">
                  <c:v>-21.8</c:v>
                </c:pt>
                <c:pt idx="6">
                  <c:v>-21.5</c:v>
                </c:pt>
                <c:pt idx="7">
                  <c:v>-21.4</c:v>
                </c:pt>
                <c:pt idx="8">
                  <c:v>-21.1</c:v>
                </c:pt>
                <c:pt idx="9">
                  <c:v>-21</c:v>
                </c:pt>
                <c:pt idx="10">
                  <c:v>-20.8</c:v>
                </c:pt>
                <c:pt idx="11">
                  <c:v>-20.71</c:v>
                </c:pt>
                <c:pt idx="12">
                  <c:v>-20.7</c:v>
                </c:pt>
                <c:pt idx="13">
                  <c:v>-20.3</c:v>
                </c:pt>
                <c:pt idx="14">
                  <c:v>-20.3</c:v>
                </c:pt>
                <c:pt idx="15">
                  <c:v>-20.2</c:v>
                </c:pt>
                <c:pt idx="16">
                  <c:v>-20.15</c:v>
                </c:pt>
                <c:pt idx="17">
                  <c:v>-20.13</c:v>
                </c:pt>
                <c:pt idx="18">
                  <c:v>-20.1</c:v>
                </c:pt>
                <c:pt idx="19">
                  <c:v>-20.1</c:v>
                </c:pt>
                <c:pt idx="20">
                  <c:v>-20.01</c:v>
                </c:pt>
                <c:pt idx="21">
                  <c:v>-19.94</c:v>
                </c:pt>
                <c:pt idx="22">
                  <c:v>-19.9</c:v>
                </c:pt>
                <c:pt idx="23">
                  <c:v>-19.9</c:v>
                </c:pt>
                <c:pt idx="24">
                  <c:v>-17</c:v>
                </c:pt>
                <c:pt idx="25">
                  <c:v>-15.1</c:v>
                </c:pt>
                <c:pt idx="26">
                  <c:v>-14.4</c:v>
                </c:pt>
                <c:pt idx="27">
                  <c:v>-14.4</c:v>
                </c:pt>
                <c:pt idx="28">
                  <c:v>-13.9</c:v>
                </c:pt>
                <c:pt idx="29">
                  <c:v>-13.8</c:v>
                </c:pt>
              </c:numCache>
            </c:numRef>
          </c:val>
          <c:smooth val="0"/>
        </c:ser>
        <c:marker val="1"/>
        <c:axId val="47586237"/>
        <c:axId val="25622950"/>
      </c:lineChart>
      <c:catAx>
        <c:axId val="47586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ordered measurements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22950"/>
        <c:crossesAt val="-30"/>
        <c:auto val="1"/>
        <c:lblOffset val="100"/>
        <c:tickLblSkip val="2"/>
        <c:noMultiLvlLbl val="0"/>
      </c:catAx>
      <c:valAx>
        <c:axId val="25622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6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5"/>
          <c:y val="0.29325"/>
          <c:w val="0.1965"/>
          <c:h val="0.3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2007 vs. New Draft Rating Change dB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"/>
          <c:w val="0.708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'delta dB'!$J$2:$J$3</c:f>
              <c:strCache>
                <c:ptCount val="1"/>
                <c:pt idx="0">
                  <c:v>GSM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'delta dB'!$J$4:$J$21</c:f>
              <c:numCache>
                <c:ptCount val="18"/>
                <c:pt idx="0">
                  <c:v>-2.2873524070821887</c:v>
                </c:pt>
                <c:pt idx="1">
                  <c:v>-2.2676570289683653</c:v>
                </c:pt>
                <c:pt idx="2">
                  <c:v>-2.1420840654719555</c:v>
                </c:pt>
                <c:pt idx="3">
                  <c:v>-2.1376379346798373</c:v>
                </c:pt>
                <c:pt idx="4">
                  <c:v>-2.127320662580857</c:v>
                </c:pt>
                <c:pt idx="5">
                  <c:v>-2.1249821663872233</c:v>
                </c:pt>
                <c:pt idx="6">
                  <c:v>-2.1226589491398187</c:v>
                </c:pt>
                <c:pt idx="7">
                  <c:v>-2.1220840654719524</c:v>
                </c:pt>
                <c:pt idx="8">
                  <c:v>-2.1120840654719544</c:v>
                </c:pt>
                <c:pt idx="9">
                  <c:v>-2.1120840654719473</c:v>
                </c:pt>
                <c:pt idx="10">
                  <c:v>-2.0663668009407488</c:v>
                </c:pt>
                <c:pt idx="11">
                  <c:v>-2.0626589491398164</c:v>
                </c:pt>
                <c:pt idx="12">
                  <c:v>-2.045728710485797</c:v>
                </c:pt>
                <c:pt idx="13">
                  <c:v>-2.0326589491398153</c:v>
                </c:pt>
                <c:pt idx="14">
                  <c:v>-2.0326589491398153</c:v>
                </c:pt>
                <c:pt idx="15">
                  <c:v>-2.032658949139808</c:v>
                </c:pt>
                <c:pt idx="16">
                  <c:v>-2.022084065471951</c:v>
                </c:pt>
                <c:pt idx="17">
                  <c:v>-1.8920840654719484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'delta dB'!$K$2:$K$3</c:f>
              <c:strCache>
                <c:ptCount val="1"/>
                <c:pt idx="0">
                  <c:v>CDMA 1/8 Rate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'delta dB'!$K$4:$K$16</c:f>
              <c:numCache>
                <c:ptCount val="13"/>
                <c:pt idx="0">
                  <c:v>0.004476278773481113</c:v>
                </c:pt>
                <c:pt idx="1">
                  <c:v>0.17363319905924968</c:v>
                </c:pt>
                <c:pt idx="2">
                  <c:v>0.20587360189839998</c:v>
                </c:pt>
                <c:pt idx="3">
                  <c:v>0.2879159345280442</c:v>
                </c:pt>
                <c:pt idx="4">
                  <c:v>0.30587360189840496</c:v>
                </c:pt>
                <c:pt idx="5">
                  <c:v>0.35040461871102835</c:v>
                </c:pt>
                <c:pt idx="6">
                  <c:v>0.40609728718565563</c:v>
                </c:pt>
                <c:pt idx="7">
                  <c:v>0.4060972871856592</c:v>
                </c:pt>
                <c:pt idx="8">
                  <c:v>0.4104046187110342</c:v>
                </c:pt>
                <c:pt idx="9">
                  <c:v>0.64730411942422</c:v>
                </c:pt>
                <c:pt idx="10">
                  <c:v>0.6997747727084942</c:v>
                </c:pt>
                <c:pt idx="11">
                  <c:v>0.7397747727084933</c:v>
                </c:pt>
                <c:pt idx="12">
                  <c:v>0.7597747727084929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'delta dB'!$L$2:$L$3</c:f>
              <c:strCache>
                <c:ptCount val="1"/>
                <c:pt idx="0">
                  <c:v>iDEN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'delta dB'!$L$4:$L$5</c:f>
              <c:numCache>
                <c:ptCount val="2"/>
                <c:pt idx="0">
                  <c:v>-2.9388846701263915</c:v>
                </c:pt>
                <c:pt idx="1">
                  <c:v>-2.160138859143011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'delta dB'!$M$2:$M$3</c:f>
              <c:strCache>
                <c:ptCount val="1"/>
                <c:pt idx="0">
                  <c:v>CDMA Full Rate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'delta dB'!$M$4:$M$32</c:f>
              <c:numCache>
                <c:ptCount val="29"/>
                <c:pt idx="0">
                  <c:v>-14.056744494103445</c:v>
                </c:pt>
                <c:pt idx="1">
                  <c:v>-13.956744494103443</c:v>
                </c:pt>
                <c:pt idx="2">
                  <c:v>-13.856744494103445</c:v>
                </c:pt>
                <c:pt idx="3">
                  <c:v>-13.856744494103445</c:v>
                </c:pt>
                <c:pt idx="4">
                  <c:v>-13.656744494103442</c:v>
                </c:pt>
                <c:pt idx="5">
                  <c:v>-13.656744494103439</c:v>
                </c:pt>
                <c:pt idx="6">
                  <c:v>-13.456744494103443</c:v>
                </c:pt>
                <c:pt idx="7">
                  <c:v>-13.3</c:v>
                </c:pt>
                <c:pt idx="8">
                  <c:v>-13.292703891950996</c:v>
                </c:pt>
                <c:pt idx="9">
                  <c:v>-13.272703891950997</c:v>
                </c:pt>
                <c:pt idx="10">
                  <c:v>-13.135434685324903</c:v>
                </c:pt>
                <c:pt idx="11">
                  <c:v>-13.072703891950997</c:v>
                </c:pt>
                <c:pt idx="12">
                  <c:v>-13.056744494103445</c:v>
                </c:pt>
                <c:pt idx="13">
                  <c:v>-13.035434685324898</c:v>
                </c:pt>
                <c:pt idx="14">
                  <c:v>-13.035434685324898</c:v>
                </c:pt>
                <c:pt idx="15">
                  <c:v>-13.03543468532489</c:v>
                </c:pt>
                <c:pt idx="16">
                  <c:v>-12.9354346853249</c:v>
                </c:pt>
                <c:pt idx="17">
                  <c:v>-12.935434685324896</c:v>
                </c:pt>
                <c:pt idx="18">
                  <c:v>-12.835434685324906</c:v>
                </c:pt>
                <c:pt idx="19">
                  <c:v>-12.835434685324898</c:v>
                </c:pt>
                <c:pt idx="20">
                  <c:v>-12.835434685324895</c:v>
                </c:pt>
                <c:pt idx="21">
                  <c:v>-12.77542466079137</c:v>
                </c:pt>
                <c:pt idx="22">
                  <c:v>-12.6196589710787</c:v>
                </c:pt>
                <c:pt idx="23">
                  <c:v>-12.586427475652854</c:v>
                </c:pt>
                <c:pt idx="24">
                  <c:v>-12.470959524377243</c:v>
                </c:pt>
                <c:pt idx="25">
                  <c:v>-12.470959524377239</c:v>
                </c:pt>
                <c:pt idx="26">
                  <c:v>-12.412703891950997</c:v>
                </c:pt>
                <c:pt idx="27">
                  <c:v>-12.356744494103449</c:v>
                </c:pt>
                <c:pt idx="28">
                  <c:v>-11.650959524377239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'delta dB'!$N$2:$N$3</c:f>
              <c:strCache>
                <c:ptCount val="1"/>
                <c:pt idx="0">
                  <c:v>WCDMA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'delta dB'!$N$4:$N$33</c:f>
              <c:numCache>
                <c:ptCount val="30"/>
                <c:pt idx="0">
                  <c:v>-19.486427475652853</c:v>
                </c:pt>
                <c:pt idx="1">
                  <c:v>-19.386427475652848</c:v>
                </c:pt>
                <c:pt idx="2">
                  <c:v>-19.112703891951007</c:v>
                </c:pt>
                <c:pt idx="3">
                  <c:v>-19.012703891951</c:v>
                </c:pt>
                <c:pt idx="4">
                  <c:v>-17.486427475652853</c:v>
                </c:pt>
                <c:pt idx="5">
                  <c:v>-15.886427475652855</c:v>
                </c:pt>
                <c:pt idx="6">
                  <c:v>-15.412703891951004</c:v>
                </c:pt>
                <c:pt idx="7">
                  <c:v>-15.312703891950996</c:v>
                </c:pt>
                <c:pt idx="8">
                  <c:v>-15.012703891950999</c:v>
                </c:pt>
                <c:pt idx="9">
                  <c:v>-14.912703891950997</c:v>
                </c:pt>
                <c:pt idx="10">
                  <c:v>-14.886427475652855</c:v>
                </c:pt>
                <c:pt idx="11">
                  <c:v>-14.612703891950996</c:v>
                </c:pt>
                <c:pt idx="12">
                  <c:v>-14.418529481660038</c:v>
                </c:pt>
                <c:pt idx="13">
                  <c:v>-14.386744494103443</c:v>
                </c:pt>
                <c:pt idx="14">
                  <c:v>-14.386427475652852</c:v>
                </c:pt>
                <c:pt idx="15">
                  <c:v>-14.212703891951005</c:v>
                </c:pt>
                <c:pt idx="16">
                  <c:v>-14.186427475652852</c:v>
                </c:pt>
                <c:pt idx="17">
                  <c:v>-14.18200343523835</c:v>
                </c:pt>
                <c:pt idx="18">
                  <c:v>-14.112703891951</c:v>
                </c:pt>
                <c:pt idx="19">
                  <c:v>-14.003925831943587</c:v>
                </c:pt>
                <c:pt idx="20">
                  <c:v>-13.986427475652846</c:v>
                </c:pt>
                <c:pt idx="21">
                  <c:v>-13.986427475652846</c:v>
                </c:pt>
                <c:pt idx="22">
                  <c:v>-13.402557071993979</c:v>
                </c:pt>
                <c:pt idx="23">
                  <c:v>-13.330827846421872</c:v>
                </c:pt>
                <c:pt idx="24">
                  <c:v>-10.65446775337091</c:v>
                </c:pt>
                <c:pt idx="25">
                  <c:v>-8.853325298525494</c:v>
                </c:pt>
                <c:pt idx="26">
                  <c:v>-8.153325298525491</c:v>
                </c:pt>
                <c:pt idx="27">
                  <c:v>-8.054467753370908</c:v>
                </c:pt>
                <c:pt idx="28">
                  <c:v>-7.653325298525495</c:v>
                </c:pt>
                <c:pt idx="29">
                  <c:v>-7.45446775337091</c:v>
                </c:pt>
              </c:numCache>
            </c:numRef>
          </c:val>
          <c:smooth val="0"/>
        </c:ser>
        <c:marker val="1"/>
        <c:axId val="29279959"/>
        <c:axId val="62193040"/>
      </c:lineChart>
      <c:catAx>
        <c:axId val="2927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ordered measurements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93040"/>
        <c:crossesAt val="-20"/>
        <c:auto val="1"/>
        <c:lblOffset val="100"/>
        <c:tickLblSkip val="2"/>
        <c:noMultiLvlLbl val="0"/>
      </c:catAx>
      <c:valAx>
        <c:axId val="62193040"/>
        <c:scaling>
          <c:orientation val="minMax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79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5"/>
          <c:y val="0.25925"/>
          <c:w val="0.1965"/>
          <c:h val="0.4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60960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10</xdr:col>
      <xdr:colOff>0</xdr:colOff>
      <xdr:row>36</xdr:row>
      <xdr:rowOff>0</xdr:rowOff>
    </xdr:to>
    <xdr:graphicFrame>
      <xdr:nvGraphicFramePr>
        <xdr:cNvPr id="2" name="Chart 3"/>
        <xdr:cNvGraphicFramePr/>
      </xdr:nvGraphicFramePr>
      <xdr:xfrm>
        <a:off x="0" y="3171825"/>
        <a:ext cx="60960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phen\AppData\Local\Microsoft\Windows\Temporary%20Internet%20Files\OLK4E4\Round%20Robin%20HAC%20RF%20Phone%20Performance%20Comparison%20Data%202010_03_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one 1_GSM &amp; WCDMA"/>
      <sheetName val="Phone 2_GSM &amp; CDMA"/>
      <sheetName val="Phone 3_iDEN"/>
      <sheetName val="Phone 4_GSM &amp; WCDMA"/>
      <sheetName val="Phone 5_CDMA"/>
      <sheetName val="Phone 6_CDMA"/>
      <sheetName val="Phone 7_GSM &amp; WCDMA"/>
      <sheetName val="MIF"/>
      <sheetName val="delta dB"/>
      <sheetName val="graphs"/>
    </sheetNames>
    <sheetDataSet>
      <sheetData sheetId="4">
        <row r="54">
          <cell r="P54">
            <v>0.004476278773481113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="80" zoomScaleNormal="80" zoomScalePageLayoutView="0" workbookViewId="0" topLeftCell="A1">
      <selection activeCell="P1" sqref="P1"/>
    </sheetView>
  </sheetViews>
  <sheetFormatPr defaultColWidth="9.140625" defaultRowHeight="12.75"/>
  <cols>
    <col min="1" max="1" width="13.8515625" style="0" customWidth="1"/>
    <col min="2" max="2" width="18.57421875" style="0" customWidth="1"/>
    <col min="3" max="3" width="11.57421875" style="0" customWidth="1"/>
    <col min="4" max="4" width="11.57421875" style="3" customWidth="1"/>
    <col min="5" max="5" width="12.28125" style="0" customWidth="1"/>
    <col min="6" max="6" width="12.57421875" style="3" customWidth="1"/>
    <col min="7" max="7" width="9.00390625" style="4" customWidth="1"/>
    <col min="8" max="8" width="8.7109375" style="3" customWidth="1"/>
    <col min="9" max="9" width="11.8515625" style="3" customWidth="1"/>
    <col min="10" max="10" width="11.57421875" style="0" customWidth="1"/>
    <col min="11" max="11" width="9.00390625" style="0" customWidth="1"/>
    <col min="12" max="12" width="9.421875" style="0" customWidth="1"/>
    <col min="13" max="13" width="9.28125" style="3" customWidth="1"/>
    <col min="15" max="15" width="11.7109375" style="3" customWidth="1"/>
    <col min="16" max="17" width="11.57421875" style="0" customWidth="1"/>
  </cols>
  <sheetData>
    <row r="1" ht="12.75">
      <c r="A1" t="s">
        <v>10</v>
      </c>
    </row>
    <row r="2" spans="3:5" ht="13.5" thickBot="1">
      <c r="C2" s="6" t="s">
        <v>24</v>
      </c>
      <c r="D2"/>
      <c r="E2" s="6" t="s">
        <v>31</v>
      </c>
    </row>
    <row r="3" spans="1:6" ht="22.5" customHeight="1">
      <c r="A3" s="23" t="s">
        <v>0</v>
      </c>
      <c r="B3" s="86" t="s">
        <v>11</v>
      </c>
      <c r="C3" s="231" t="s">
        <v>19</v>
      </c>
      <c r="D3" s="232"/>
      <c r="E3" s="231" t="s">
        <v>19</v>
      </c>
      <c r="F3" s="232"/>
    </row>
    <row r="4" spans="1:6" ht="25.5">
      <c r="A4" s="24" t="s">
        <v>4</v>
      </c>
      <c r="B4" s="87" t="s">
        <v>12</v>
      </c>
      <c r="C4" s="25" t="s">
        <v>20</v>
      </c>
      <c r="D4" s="26" t="s">
        <v>21</v>
      </c>
      <c r="E4" s="27" t="s">
        <v>25</v>
      </c>
      <c r="F4" s="26" t="s">
        <v>26</v>
      </c>
    </row>
    <row r="5" spans="1:6" ht="51.75" customHeight="1">
      <c r="A5" s="24" t="s">
        <v>13</v>
      </c>
      <c r="B5" s="87">
        <v>21022414</v>
      </c>
      <c r="C5" s="25" t="s">
        <v>22</v>
      </c>
      <c r="D5" s="26" t="s">
        <v>23</v>
      </c>
      <c r="E5" s="27" t="s">
        <v>27</v>
      </c>
      <c r="F5" s="26" t="s">
        <v>28</v>
      </c>
    </row>
    <row r="6" spans="1:6" ht="12.75">
      <c r="A6" s="24" t="s">
        <v>14</v>
      </c>
      <c r="B6" s="88">
        <v>351846037105666</v>
      </c>
      <c r="C6" s="28"/>
      <c r="D6" s="29"/>
      <c r="E6" s="27" t="s">
        <v>29</v>
      </c>
      <c r="F6" s="30" t="s">
        <v>30</v>
      </c>
    </row>
    <row r="7" spans="1:13" ht="13.5" thickBot="1">
      <c r="A7" s="31" t="s">
        <v>1</v>
      </c>
      <c r="B7" s="89" t="s">
        <v>15</v>
      </c>
      <c r="C7" s="32"/>
      <c r="D7" s="33"/>
      <c r="E7" s="34"/>
      <c r="F7" s="33"/>
      <c r="H7" s="206"/>
      <c r="I7" s="203" t="s">
        <v>143</v>
      </c>
      <c r="J7" s="204"/>
      <c r="K7" s="204"/>
      <c r="L7" s="204"/>
      <c r="M7" s="205"/>
    </row>
    <row r="8" spans="1:6" ht="13.5" thickBot="1">
      <c r="A8" s="17"/>
      <c r="B8" s="18"/>
      <c r="C8" s="19"/>
      <c r="D8" s="21"/>
      <c r="E8" s="20"/>
      <c r="F8" s="15"/>
    </row>
    <row r="9" spans="1:16" s="22" customFormat="1" ht="36" customHeight="1" thickBot="1">
      <c r="A9" s="235"/>
      <c r="B9" s="236"/>
      <c r="C9" s="217" t="s">
        <v>91</v>
      </c>
      <c r="D9" s="214" t="s">
        <v>78</v>
      </c>
      <c r="E9" s="215"/>
      <c r="F9" s="215"/>
      <c r="G9" s="215"/>
      <c r="H9" s="215"/>
      <c r="I9" s="216"/>
      <c r="J9" s="211" t="s">
        <v>79</v>
      </c>
      <c r="K9" s="212"/>
      <c r="L9" s="212"/>
      <c r="M9" s="212"/>
      <c r="N9" s="212"/>
      <c r="O9" s="213"/>
      <c r="P9" s="209" t="s">
        <v>101</v>
      </c>
    </row>
    <row r="10" spans="1:16" s="16" customFormat="1" ht="34.5" customHeight="1" thickBot="1">
      <c r="A10" s="237"/>
      <c r="B10" s="238"/>
      <c r="C10" s="218"/>
      <c r="D10" s="49" t="s">
        <v>105</v>
      </c>
      <c r="E10" s="219" t="s">
        <v>90</v>
      </c>
      <c r="F10" s="220"/>
      <c r="G10" s="50" t="s">
        <v>92</v>
      </c>
      <c r="H10" s="51" t="s">
        <v>93</v>
      </c>
      <c r="I10" s="221" t="s">
        <v>8</v>
      </c>
      <c r="J10" s="52" t="s">
        <v>102</v>
      </c>
      <c r="K10" s="53" t="s">
        <v>94</v>
      </c>
      <c r="L10" s="114" t="s">
        <v>114</v>
      </c>
      <c r="M10" s="53" t="s">
        <v>92</v>
      </c>
      <c r="N10" s="54" t="s">
        <v>93</v>
      </c>
      <c r="O10" s="224" t="s">
        <v>9</v>
      </c>
      <c r="P10" s="210"/>
    </row>
    <row r="11" spans="1:17" s="35" customFormat="1" ht="16.5" thickBot="1">
      <c r="A11" s="233" t="s">
        <v>104</v>
      </c>
      <c r="B11" s="234"/>
      <c r="C11" s="55" t="s">
        <v>80</v>
      </c>
      <c r="D11" s="56" t="s">
        <v>81</v>
      </c>
      <c r="E11" s="57" t="s">
        <v>80</v>
      </c>
      <c r="F11" s="58" t="s">
        <v>82</v>
      </c>
      <c r="G11" s="58" t="s">
        <v>82</v>
      </c>
      <c r="H11" s="59" t="s">
        <v>83</v>
      </c>
      <c r="I11" s="222"/>
      <c r="J11" s="60" t="s">
        <v>82</v>
      </c>
      <c r="K11" s="61" t="s">
        <v>83</v>
      </c>
      <c r="L11" s="61" t="s">
        <v>82</v>
      </c>
      <c r="M11" s="61" t="s">
        <v>82</v>
      </c>
      <c r="N11" s="62" t="s">
        <v>83</v>
      </c>
      <c r="O11" s="225"/>
      <c r="P11" s="47" t="s">
        <v>83</v>
      </c>
      <c r="Q11" s="208" t="s">
        <v>138</v>
      </c>
    </row>
    <row r="12" spans="1:17" s="37" customFormat="1" ht="34.5" customHeight="1" thickBot="1">
      <c r="A12" s="36" t="s">
        <v>103</v>
      </c>
      <c r="B12" s="44" t="s">
        <v>2</v>
      </c>
      <c r="C12" s="45" t="s">
        <v>84</v>
      </c>
      <c r="D12" s="43" t="s">
        <v>85</v>
      </c>
      <c r="E12" s="40" t="s">
        <v>86</v>
      </c>
      <c r="F12" s="41" t="s">
        <v>87</v>
      </c>
      <c r="G12" s="41" t="s">
        <v>88</v>
      </c>
      <c r="H12" s="42" t="s">
        <v>89</v>
      </c>
      <c r="I12" s="223"/>
      <c r="J12" s="48" t="s">
        <v>96</v>
      </c>
      <c r="K12" s="38" t="s">
        <v>95</v>
      </c>
      <c r="L12" s="38" t="s">
        <v>97</v>
      </c>
      <c r="M12" s="38" t="s">
        <v>98</v>
      </c>
      <c r="N12" s="39" t="s">
        <v>99</v>
      </c>
      <c r="O12" s="226"/>
      <c r="P12" s="46" t="s">
        <v>100</v>
      </c>
      <c r="Q12" s="208"/>
    </row>
    <row r="13" spans="1:17" s="70" customFormat="1" ht="16.5" customHeight="1">
      <c r="A13" s="198" t="s">
        <v>3</v>
      </c>
      <c r="B13" s="63">
        <v>824.2</v>
      </c>
      <c r="C13" s="90">
        <v>58.5</v>
      </c>
      <c r="D13" s="64">
        <v>2.829</v>
      </c>
      <c r="E13" s="65">
        <f aca="true" t="shared" si="0" ref="E13:E27">(C13*D13)</f>
        <v>165.4965</v>
      </c>
      <c r="F13" s="65">
        <f aca="true" t="shared" si="1" ref="F13:F39">20*LOG(E13)</f>
        <v>44.37577627078342</v>
      </c>
      <c r="G13" s="66">
        <v>48.5</v>
      </c>
      <c r="H13" s="65">
        <f aca="true" t="shared" si="2" ref="H13:H39">(F13-G13)</f>
        <v>-4.124223729216581</v>
      </c>
      <c r="I13" s="108" t="str">
        <f aca="true" t="shared" si="3" ref="I13:I27">IF(H13&gt;0,"M2",IF(H13&lt;-5,"M4","M3"))</f>
        <v>M3</v>
      </c>
      <c r="J13" s="115">
        <f aca="true" t="shared" si="4" ref="J13:J27">20*LOG(C13)</f>
        <v>35.34311732164361</v>
      </c>
      <c r="K13" s="67">
        <v>3.5</v>
      </c>
      <c r="L13" s="65">
        <f aca="true" t="shared" si="5" ref="L13:L27">J13+K13</f>
        <v>38.84311732164361</v>
      </c>
      <c r="M13" s="68">
        <v>45</v>
      </c>
      <c r="N13" s="65">
        <f aca="true" t="shared" si="6" ref="N13:N27">(L13-M13)</f>
        <v>-6.156882678356389</v>
      </c>
      <c r="O13" s="108" t="str">
        <f aca="true" t="shared" si="7" ref="O13:O27">IF(N13&gt;0,"M2",IF(N13&lt;-5,"M4","M3"))</f>
        <v>M4</v>
      </c>
      <c r="P13" s="69">
        <f aca="true" t="shared" si="8" ref="P13:P27">N13-H13</f>
        <v>-2.032658949139808</v>
      </c>
      <c r="Q13" s="197">
        <f>J13-AVERAGE(J13:J16)</f>
        <v>-0.01220709735540737</v>
      </c>
    </row>
    <row r="14" spans="1:17" s="70" customFormat="1" ht="16.5" customHeight="1">
      <c r="A14" s="228"/>
      <c r="B14" s="71">
        <v>824.2</v>
      </c>
      <c r="C14" s="91">
        <v>60.3</v>
      </c>
      <c r="D14" s="72">
        <v>2.87</v>
      </c>
      <c r="E14" s="73">
        <f t="shared" si="0"/>
        <v>173.061</v>
      </c>
      <c r="F14" s="73">
        <f t="shared" si="1"/>
        <v>44.76398417748287</v>
      </c>
      <c r="G14" s="74">
        <v>48.5</v>
      </c>
      <c r="H14" s="73">
        <f t="shared" si="2"/>
        <v>-3.736015822517132</v>
      </c>
      <c r="I14" s="109" t="str">
        <f t="shared" si="3"/>
        <v>M3</v>
      </c>
      <c r="J14" s="116">
        <f t="shared" si="4"/>
        <v>35.60634624280303</v>
      </c>
      <c r="K14" s="75">
        <v>3.52</v>
      </c>
      <c r="L14" s="73">
        <f t="shared" si="5"/>
        <v>39.12634624280303</v>
      </c>
      <c r="M14" s="76">
        <v>45</v>
      </c>
      <c r="N14" s="73">
        <f t="shared" si="6"/>
        <v>-5.873653757196969</v>
      </c>
      <c r="O14" s="109" t="str">
        <f t="shared" si="7"/>
        <v>M4</v>
      </c>
      <c r="P14" s="77">
        <f t="shared" si="8"/>
        <v>-2.1376379346798373</v>
      </c>
      <c r="Q14" s="197">
        <f>J14-AVERAGE(J13:J16)</f>
        <v>0.2510218238040096</v>
      </c>
    </row>
    <row r="15" spans="1:17" s="70" customFormat="1" ht="16.5" customHeight="1">
      <c r="A15" s="228"/>
      <c r="B15" s="71">
        <v>824.2</v>
      </c>
      <c r="C15" s="91">
        <v>56.59</v>
      </c>
      <c r="D15" s="72">
        <v>2.86</v>
      </c>
      <c r="E15" s="73">
        <f t="shared" si="0"/>
        <v>161.8474</v>
      </c>
      <c r="F15" s="73">
        <f t="shared" si="1"/>
        <v>44.18211454128742</v>
      </c>
      <c r="G15" s="74">
        <v>48.5</v>
      </c>
      <c r="H15" s="73">
        <f t="shared" si="2"/>
        <v>-4.317885458712581</v>
      </c>
      <c r="I15" s="109" t="str">
        <f t="shared" si="3"/>
        <v>M3</v>
      </c>
      <c r="J15" s="116">
        <f t="shared" si="4"/>
        <v>35.05479387870656</v>
      </c>
      <c r="K15" s="75">
        <v>3.5</v>
      </c>
      <c r="L15" s="73">
        <f t="shared" si="5"/>
        <v>38.55479387870656</v>
      </c>
      <c r="M15" s="76">
        <v>45</v>
      </c>
      <c r="N15" s="73">
        <f t="shared" si="6"/>
        <v>-6.445206121293438</v>
      </c>
      <c r="O15" s="109" t="str">
        <f t="shared" si="7"/>
        <v>M4</v>
      </c>
      <c r="P15" s="77">
        <f t="shared" si="8"/>
        <v>-2.127320662580857</v>
      </c>
      <c r="Q15" s="197">
        <f>J15-AVERAGE(J13:J16)</f>
        <v>-0.3005305402924563</v>
      </c>
    </row>
    <row r="16" spans="1:17" s="70" customFormat="1" ht="16.5" customHeight="1" thickBot="1">
      <c r="A16" s="228"/>
      <c r="B16" s="149">
        <v>824.2</v>
      </c>
      <c r="C16" s="150">
        <v>59</v>
      </c>
      <c r="D16" s="151">
        <v>3</v>
      </c>
      <c r="E16" s="152">
        <f t="shared" si="0"/>
        <v>177</v>
      </c>
      <c r="F16" s="152">
        <f t="shared" si="1"/>
        <v>44.95946532723614</v>
      </c>
      <c r="G16" s="153">
        <v>48.5</v>
      </c>
      <c r="H16" s="152">
        <f t="shared" si="2"/>
        <v>-3.5405346727638616</v>
      </c>
      <c r="I16" s="158" t="str">
        <f t="shared" si="3"/>
        <v>M3</v>
      </c>
      <c r="J16" s="170">
        <f t="shared" si="4"/>
        <v>35.417040232842886</v>
      </c>
      <c r="K16" s="156"/>
      <c r="L16" s="152"/>
      <c r="M16" s="157">
        <v>45</v>
      </c>
      <c r="N16" s="152"/>
      <c r="O16" s="158"/>
      <c r="P16" s="171"/>
      <c r="Q16" s="197">
        <f>J16-AVERAGE(J13:J16)</f>
        <v>0.06171581384386826</v>
      </c>
    </row>
    <row r="17" spans="1:17" s="70" customFormat="1" ht="16.5" customHeight="1" thickTop="1">
      <c r="A17" s="228"/>
      <c r="B17" s="118">
        <v>836.8</v>
      </c>
      <c r="C17" s="119">
        <v>49.8</v>
      </c>
      <c r="D17" s="120">
        <v>2.829</v>
      </c>
      <c r="E17" s="121">
        <f t="shared" si="0"/>
        <v>140.8842</v>
      </c>
      <c r="F17" s="121">
        <f t="shared" si="1"/>
        <v>42.97724580433417</v>
      </c>
      <c r="G17" s="122">
        <v>48.5</v>
      </c>
      <c r="H17" s="121">
        <f t="shared" si="2"/>
        <v>-5.522754195665833</v>
      </c>
      <c r="I17" s="123" t="str">
        <f t="shared" si="3"/>
        <v>M4</v>
      </c>
      <c r="J17" s="124">
        <f t="shared" si="4"/>
        <v>33.94458685519435</v>
      </c>
      <c r="K17" s="125">
        <v>3.5</v>
      </c>
      <c r="L17" s="121">
        <f t="shared" si="5"/>
        <v>37.44458685519435</v>
      </c>
      <c r="M17" s="126">
        <v>45</v>
      </c>
      <c r="N17" s="121">
        <f t="shared" si="6"/>
        <v>-7.555413144805648</v>
      </c>
      <c r="O17" s="123" t="str">
        <f t="shared" si="7"/>
        <v>M4</v>
      </c>
      <c r="P17" s="127">
        <f t="shared" si="8"/>
        <v>-2.0326589491398153</v>
      </c>
      <c r="Q17" s="197">
        <f>J17-AVERAGE(J17:J20)</f>
        <v>-0.8219542959941109</v>
      </c>
    </row>
    <row r="18" spans="1:17" s="70" customFormat="1" ht="16.5" customHeight="1">
      <c r="A18" s="228"/>
      <c r="B18" s="71">
        <v>836.8</v>
      </c>
      <c r="C18" s="91">
        <v>58</v>
      </c>
      <c r="D18" s="72">
        <v>2.87</v>
      </c>
      <c r="E18" s="73">
        <f t="shared" si="0"/>
        <v>166.46</v>
      </c>
      <c r="F18" s="73">
        <f t="shared" si="1"/>
        <v>44.42619780593859</v>
      </c>
      <c r="G18" s="74">
        <v>48.5</v>
      </c>
      <c r="H18" s="73">
        <f t="shared" si="2"/>
        <v>-4.0738021940614075</v>
      </c>
      <c r="I18" s="109" t="str">
        <f t="shared" si="3"/>
        <v>M3</v>
      </c>
      <c r="J18" s="116">
        <f t="shared" si="4"/>
        <v>35.268559871258745</v>
      </c>
      <c r="K18" s="75">
        <v>3.52</v>
      </c>
      <c r="L18" s="73">
        <f t="shared" si="5"/>
        <v>38.78855987125875</v>
      </c>
      <c r="M18" s="76">
        <v>45</v>
      </c>
      <c r="N18" s="73">
        <f t="shared" si="6"/>
        <v>-6.211440128741252</v>
      </c>
      <c r="O18" s="109" t="str">
        <f t="shared" si="7"/>
        <v>M4</v>
      </c>
      <c r="P18" s="77">
        <f t="shared" si="8"/>
        <v>-2.1376379346798444</v>
      </c>
      <c r="Q18" s="197">
        <f>J18-AVERAGE(J17:J20)</f>
        <v>0.5020187200702821</v>
      </c>
    </row>
    <row r="19" spans="1:17" s="70" customFormat="1" ht="16.5" customHeight="1">
      <c r="A19" s="228"/>
      <c r="B19" s="71">
        <v>836.8</v>
      </c>
      <c r="C19" s="91">
        <v>53.24</v>
      </c>
      <c r="D19" s="72">
        <v>2.86</v>
      </c>
      <c r="E19" s="73">
        <f t="shared" si="0"/>
        <v>152.2664</v>
      </c>
      <c r="F19" s="73">
        <f t="shared" si="1"/>
        <v>43.65208159863361</v>
      </c>
      <c r="G19" s="74">
        <v>48.5</v>
      </c>
      <c r="H19" s="73">
        <f t="shared" si="2"/>
        <v>-4.8479184013663925</v>
      </c>
      <c r="I19" s="109" t="str">
        <f t="shared" si="3"/>
        <v>M3</v>
      </c>
      <c r="J19" s="116">
        <f t="shared" si="4"/>
        <v>34.52476093605275</v>
      </c>
      <c r="K19" s="75">
        <v>3.5</v>
      </c>
      <c r="L19" s="73">
        <f t="shared" si="5"/>
        <v>38.02476093605275</v>
      </c>
      <c r="M19" s="76">
        <v>45</v>
      </c>
      <c r="N19" s="73">
        <f t="shared" si="6"/>
        <v>-6.9752390639472495</v>
      </c>
      <c r="O19" s="109" t="str">
        <f t="shared" si="7"/>
        <v>M4</v>
      </c>
      <c r="P19" s="77">
        <f t="shared" si="8"/>
        <v>-2.127320662580857</v>
      </c>
      <c r="Q19" s="197">
        <f>J19-AVERAGE(J17:J20)</f>
        <v>-0.24178021513571224</v>
      </c>
    </row>
    <row r="20" spans="1:17" s="70" customFormat="1" ht="16.5" customHeight="1" thickBot="1">
      <c r="A20" s="228"/>
      <c r="B20" s="149">
        <v>836.8</v>
      </c>
      <c r="C20" s="150">
        <v>58.4</v>
      </c>
      <c r="D20" s="151">
        <v>3</v>
      </c>
      <c r="E20" s="152">
        <f t="shared" si="0"/>
        <v>175.2</v>
      </c>
      <c r="F20" s="152">
        <f t="shared" si="1"/>
        <v>44.870682036641234</v>
      </c>
      <c r="G20" s="153">
        <v>48.5</v>
      </c>
      <c r="H20" s="152">
        <f t="shared" si="2"/>
        <v>-3.6293179633587656</v>
      </c>
      <c r="I20" s="158" t="str">
        <f t="shared" si="3"/>
        <v>M3</v>
      </c>
      <c r="J20" s="170">
        <f t="shared" si="4"/>
        <v>35.32825694224799</v>
      </c>
      <c r="K20" s="156"/>
      <c r="L20" s="152"/>
      <c r="M20" s="157">
        <v>45</v>
      </c>
      <c r="N20" s="152"/>
      <c r="O20" s="158"/>
      <c r="P20" s="171"/>
      <c r="Q20" s="197">
        <f>J20-AVERAGE(J17:J20)</f>
        <v>0.5617157910595267</v>
      </c>
    </row>
    <row r="21" spans="1:17" s="70" customFormat="1" ht="16.5" customHeight="1" thickTop="1">
      <c r="A21" s="228"/>
      <c r="B21" s="118">
        <v>848.8</v>
      </c>
      <c r="C21" s="119">
        <v>49.5</v>
      </c>
      <c r="D21" s="120">
        <v>2.829</v>
      </c>
      <c r="E21" s="121">
        <f t="shared" si="0"/>
        <v>140.0355</v>
      </c>
      <c r="F21" s="121">
        <f t="shared" si="1"/>
        <v>42.92476292781119</v>
      </c>
      <c r="G21" s="122">
        <v>48.5</v>
      </c>
      <c r="H21" s="121">
        <f t="shared" si="2"/>
        <v>-5.575237072188813</v>
      </c>
      <c r="I21" s="123" t="str">
        <f t="shared" si="3"/>
        <v>M4</v>
      </c>
      <c r="J21" s="124">
        <f t="shared" si="4"/>
        <v>33.89210397867137</v>
      </c>
      <c r="K21" s="125">
        <v>3.5</v>
      </c>
      <c r="L21" s="121">
        <f t="shared" si="5"/>
        <v>37.39210397867137</v>
      </c>
      <c r="M21" s="126">
        <v>45</v>
      </c>
      <c r="N21" s="121">
        <f t="shared" si="6"/>
        <v>-7.607896021328628</v>
      </c>
      <c r="O21" s="123" t="str">
        <f t="shared" si="7"/>
        <v>M4</v>
      </c>
      <c r="P21" s="127">
        <f t="shared" si="8"/>
        <v>-2.0326589491398153</v>
      </c>
      <c r="Q21" s="197">
        <f>J21-AVERAGE(J21:J24)</f>
        <v>-0.7471631798107055</v>
      </c>
    </row>
    <row r="22" spans="1:17" s="70" customFormat="1" ht="16.5" customHeight="1">
      <c r="A22" s="228"/>
      <c r="B22" s="71">
        <v>848.8</v>
      </c>
      <c r="C22" s="91">
        <v>57.5</v>
      </c>
      <c r="D22" s="72">
        <v>2.87</v>
      </c>
      <c r="E22" s="73">
        <f t="shared" si="0"/>
        <v>165.025</v>
      </c>
      <c r="F22" s="73">
        <f t="shared" si="1"/>
        <v>44.35099482847246</v>
      </c>
      <c r="G22" s="74">
        <v>48.5</v>
      </c>
      <c r="H22" s="73">
        <f t="shared" si="2"/>
        <v>-4.149005171527541</v>
      </c>
      <c r="I22" s="109" t="str">
        <f t="shared" si="3"/>
        <v>M3</v>
      </c>
      <c r="J22" s="116">
        <f t="shared" si="4"/>
        <v>35.19335689379261</v>
      </c>
      <c r="K22" s="75">
        <v>3.52</v>
      </c>
      <c r="L22" s="73">
        <f t="shared" si="5"/>
        <v>38.713356893792614</v>
      </c>
      <c r="M22" s="76">
        <v>45</v>
      </c>
      <c r="N22" s="73">
        <f t="shared" si="6"/>
        <v>-6.286643106207386</v>
      </c>
      <c r="O22" s="109" t="str">
        <f t="shared" si="7"/>
        <v>M4</v>
      </c>
      <c r="P22" s="77">
        <f t="shared" si="8"/>
        <v>-2.1376379346798444</v>
      </c>
      <c r="Q22" s="197">
        <f>J22-AVERAGE(J21:J24)</f>
        <v>0.5540897353105336</v>
      </c>
    </row>
    <row r="23" spans="1:17" s="70" customFormat="1" ht="16.5" customHeight="1">
      <c r="A23" s="229"/>
      <c r="B23" s="71">
        <v>848.8</v>
      </c>
      <c r="C23" s="91">
        <v>54.8</v>
      </c>
      <c r="D23" s="72">
        <v>2.86</v>
      </c>
      <c r="E23" s="73">
        <f t="shared" si="0"/>
        <v>156.72799999999998</v>
      </c>
      <c r="F23" s="73">
        <f t="shared" si="1"/>
        <v>43.902931832268244</v>
      </c>
      <c r="G23" s="74">
        <v>48.5</v>
      </c>
      <c r="H23" s="73">
        <f t="shared" si="2"/>
        <v>-4.597068167731756</v>
      </c>
      <c r="I23" s="109" t="str">
        <f t="shared" si="3"/>
        <v>M3</v>
      </c>
      <c r="J23" s="116">
        <f t="shared" si="4"/>
        <v>34.77561116968738</v>
      </c>
      <c r="K23" s="75">
        <v>3.5</v>
      </c>
      <c r="L23" s="73">
        <f t="shared" si="5"/>
        <v>38.27561116968738</v>
      </c>
      <c r="M23" s="76">
        <v>45</v>
      </c>
      <c r="N23" s="73">
        <f t="shared" si="6"/>
        <v>-6.72438883031262</v>
      </c>
      <c r="O23" s="109" t="str">
        <f t="shared" si="7"/>
        <v>M4</v>
      </c>
      <c r="P23" s="77">
        <f t="shared" si="8"/>
        <v>-2.127320662580864</v>
      </c>
      <c r="Q23" s="197">
        <f>J23-AVERAGE(J21:J24)</f>
        <v>0.1363440112053027</v>
      </c>
    </row>
    <row r="24" spans="1:17" s="70" customFormat="1" ht="16.5" customHeight="1" thickBot="1">
      <c r="A24" s="230"/>
      <c r="B24" s="78">
        <v>848.8</v>
      </c>
      <c r="C24" s="92">
        <v>54.3</v>
      </c>
      <c r="D24" s="79">
        <v>2.99</v>
      </c>
      <c r="E24" s="80">
        <f t="shared" si="0"/>
        <v>162.357</v>
      </c>
      <c r="F24" s="80">
        <f t="shared" si="1"/>
        <v>44.20942035826553</v>
      </c>
      <c r="G24" s="81">
        <v>48.5</v>
      </c>
      <c r="H24" s="80">
        <f t="shared" si="2"/>
        <v>-4.2905796417344675</v>
      </c>
      <c r="I24" s="110" t="str">
        <f t="shared" si="3"/>
        <v>M3</v>
      </c>
      <c r="J24" s="117">
        <f t="shared" si="4"/>
        <v>34.69599659177694</v>
      </c>
      <c r="K24" s="82"/>
      <c r="L24" s="80"/>
      <c r="M24" s="83">
        <v>45</v>
      </c>
      <c r="N24" s="80"/>
      <c r="O24" s="110"/>
      <c r="P24" s="84"/>
      <c r="Q24" s="197">
        <f>J24-AVERAGE(J21:J24)</f>
        <v>0.05672943329486202</v>
      </c>
    </row>
    <row r="25" spans="1:17" s="85" customFormat="1" ht="16.5" customHeight="1">
      <c r="A25" s="227" t="s">
        <v>5</v>
      </c>
      <c r="B25" s="63">
        <v>1850.2</v>
      </c>
      <c r="C25" s="90">
        <v>33</v>
      </c>
      <c r="D25" s="64">
        <v>2.79</v>
      </c>
      <c r="E25" s="65">
        <f t="shared" si="0"/>
        <v>92.07000000000001</v>
      </c>
      <c r="F25" s="65">
        <f t="shared" si="1"/>
        <v>39.282362863029704</v>
      </c>
      <c r="G25" s="66">
        <v>38.5</v>
      </c>
      <c r="H25" s="65">
        <f t="shared" si="2"/>
        <v>0.7823628630297037</v>
      </c>
      <c r="I25" s="108" t="str">
        <f t="shared" si="3"/>
        <v>M2</v>
      </c>
      <c r="J25" s="115">
        <f t="shared" si="4"/>
        <v>30.370278797557752</v>
      </c>
      <c r="K25" s="67">
        <v>3.3</v>
      </c>
      <c r="L25" s="65">
        <f t="shared" si="5"/>
        <v>33.67027879755775</v>
      </c>
      <c r="M25" s="68">
        <v>35</v>
      </c>
      <c r="N25" s="65">
        <f t="shared" si="6"/>
        <v>-1.3297212024422507</v>
      </c>
      <c r="O25" s="108" t="str">
        <f t="shared" si="7"/>
        <v>M3</v>
      </c>
      <c r="P25" s="69">
        <f t="shared" si="8"/>
        <v>-2.1120840654719544</v>
      </c>
      <c r="Q25" s="197">
        <f>J25-AVERAGE(J25:J28)</f>
        <v>-0.014199508600817978</v>
      </c>
    </row>
    <row r="26" spans="1:17" s="85" customFormat="1" ht="16.5" customHeight="1">
      <c r="A26" s="228"/>
      <c r="B26" s="71">
        <v>1850.2</v>
      </c>
      <c r="C26" s="91">
        <v>30.7</v>
      </c>
      <c r="D26" s="72">
        <v>2.79</v>
      </c>
      <c r="E26" s="73">
        <f t="shared" si="0"/>
        <v>85.653</v>
      </c>
      <c r="F26" s="73">
        <f t="shared" si="1"/>
        <v>38.654851575015684</v>
      </c>
      <c r="G26" s="74">
        <v>38.5</v>
      </c>
      <c r="H26" s="73">
        <f t="shared" si="2"/>
        <v>0.1548515750156838</v>
      </c>
      <c r="I26" s="109" t="str">
        <f t="shared" si="3"/>
        <v>M2</v>
      </c>
      <c r="J26" s="116">
        <f t="shared" si="4"/>
        <v>29.742767509543732</v>
      </c>
      <c r="K26" s="75">
        <v>3.52</v>
      </c>
      <c r="L26" s="73">
        <f t="shared" si="5"/>
        <v>33.262767509543735</v>
      </c>
      <c r="M26" s="76">
        <v>35</v>
      </c>
      <c r="N26" s="73">
        <f t="shared" si="6"/>
        <v>-1.7372324904562646</v>
      </c>
      <c r="O26" s="109" t="str">
        <f t="shared" si="7"/>
        <v>M3</v>
      </c>
      <c r="P26" s="77">
        <f t="shared" si="8"/>
        <v>-1.8920840654719484</v>
      </c>
      <c r="Q26" s="197">
        <f>J26-AVERAGE(J25:J28)</f>
        <v>-0.6417107966148379</v>
      </c>
    </row>
    <row r="27" spans="1:17" s="85" customFormat="1" ht="16.5" customHeight="1">
      <c r="A27" s="228"/>
      <c r="B27" s="71">
        <v>1850.2</v>
      </c>
      <c r="C27" s="91">
        <v>38.38</v>
      </c>
      <c r="D27" s="72">
        <v>2.84</v>
      </c>
      <c r="E27" s="73">
        <f t="shared" si="0"/>
        <v>108.9992</v>
      </c>
      <c r="F27" s="73">
        <f t="shared" si="1"/>
        <v>40.748466208929806</v>
      </c>
      <c r="G27" s="74">
        <v>38.5</v>
      </c>
      <c r="H27" s="73">
        <f t="shared" si="2"/>
        <v>2.2484662089298055</v>
      </c>
      <c r="I27" s="109" t="str">
        <f t="shared" si="3"/>
        <v>M2</v>
      </c>
      <c r="J27" s="116">
        <f t="shared" si="4"/>
        <v>31.682099407989057</v>
      </c>
      <c r="K27" s="168">
        <v>3.5</v>
      </c>
      <c r="L27" s="73">
        <f t="shared" si="5"/>
        <v>35.18209940798906</v>
      </c>
      <c r="M27" s="76">
        <v>35</v>
      </c>
      <c r="N27" s="73">
        <f t="shared" si="6"/>
        <v>0.18209940798905677</v>
      </c>
      <c r="O27" s="109" t="str">
        <f t="shared" si="7"/>
        <v>M2</v>
      </c>
      <c r="P27" s="77">
        <f t="shared" si="8"/>
        <v>-2.0663668009407488</v>
      </c>
      <c r="Q27" s="197">
        <f>J27-AVERAGE(J25:J28)</f>
        <v>1.2976211018304866</v>
      </c>
    </row>
    <row r="28" spans="1:17" s="85" customFormat="1" ht="16.5" customHeight="1" thickBot="1">
      <c r="A28" s="228"/>
      <c r="B28" s="149">
        <v>1850.2</v>
      </c>
      <c r="C28" s="191">
        <v>30.7</v>
      </c>
      <c r="D28" s="151">
        <v>2.92</v>
      </c>
      <c r="E28" s="152">
        <f aca="true" t="shared" si="9" ref="E28:E34">(C28*D28)</f>
        <v>89.64399999999999</v>
      </c>
      <c r="F28" s="152">
        <f t="shared" si="1"/>
        <v>39.0504245385121</v>
      </c>
      <c r="G28" s="153">
        <v>38.5</v>
      </c>
      <c r="H28" s="152">
        <f t="shared" si="2"/>
        <v>0.5504245385120967</v>
      </c>
      <c r="I28" s="158" t="str">
        <f aca="true" t="shared" si="10" ref="I28:I34">IF(H28&gt;0,"M2",IF(H28&lt;-5,"M4","M3"))</f>
        <v>M2</v>
      </c>
      <c r="J28" s="170">
        <f aca="true" t="shared" si="11" ref="J28:J34">20*LOG(C28)</f>
        <v>29.742767509543732</v>
      </c>
      <c r="K28" s="156"/>
      <c r="L28" s="152"/>
      <c r="M28" s="157">
        <v>35</v>
      </c>
      <c r="N28" s="152"/>
      <c r="O28" s="158"/>
      <c r="P28" s="171"/>
      <c r="Q28" s="197">
        <f>J28-AVERAGE(J25:J28)</f>
        <v>-0.6417107966148379</v>
      </c>
    </row>
    <row r="29" spans="1:17" s="85" customFormat="1" ht="16.5" customHeight="1" thickTop="1">
      <c r="A29" s="228"/>
      <c r="B29" s="118">
        <v>1880</v>
      </c>
      <c r="C29" s="119">
        <v>28.1</v>
      </c>
      <c r="D29" s="120">
        <v>2.79</v>
      </c>
      <c r="E29" s="121">
        <f t="shared" si="9"/>
        <v>78.399</v>
      </c>
      <c r="F29" s="121">
        <f t="shared" si="1"/>
        <v>37.88621046357355</v>
      </c>
      <c r="G29" s="122">
        <v>38.5</v>
      </c>
      <c r="H29" s="121">
        <f t="shared" si="2"/>
        <v>-0.6137895364264523</v>
      </c>
      <c r="I29" s="123" t="str">
        <f t="shared" si="10"/>
        <v>M3</v>
      </c>
      <c r="J29" s="124">
        <f t="shared" si="11"/>
        <v>28.974126398101596</v>
      </c>
      <c r="K29" s="125">
        <v>3.3</v>
      </c>
      <c r="L29" s="121">
        <f aca="true" t="shared" si="12" ref="L29:L34">J29+K29</f>
        <v>32.27412639810159</v>
      </c>
      <c r="M29" s="126">
        <v>35</v>
      </c>
      <c r="N29" s="121">
        <f aca="true" t="shared" si="13" ref="N29:N34">(L29-M29)</f>
        <v>-2.7258736018984067</v>
      </c>
      <c r="O29" s="123" t="str">
        <f aca="true" t="shared" si="14" ref="O29:O34">IF(N29&gt;0,"M2",IF(N29&lt;-5,"M4","M3"))</f>
        <v>M3</v>
      </c>
      <c r="P29" s="127">
        <f aca="true" t="shared" si="15" ref="P29:P34">N29-H29</f>
        <v>-2.1120840654719544</v>
      </c>
      <c r="Q29" s="197">
        <f>J29-AVERAGE(J29:J32)</f>
        <v>-0.08092590091823126</v>
      </c>
    </row>
    <row r="30" spans="1:17" s="85" customFormat="1" ht="16.5" customHeight="1">
      <c r="A30" s="228"/>
      <c r="B30" s="71">
        <v>1880</v>
      </c>
      <c r="C30" s="91">
        <v>25.7</v>
      </c>
      <c r="D30" s="72">
        <v>2.79</v>
      </c>
      <c r="E30" s="73">
        <f>(C30*D30)</f>
        <v>71.703</v>
      </c>
      <c r="F30" s="73">
        <f t="shared" si="1"/>
        <v>37.11074653209784</v>
      </c>
      <c r="G30" s="74">
        <v>38.5</v>
      </c>
      <c r="H30" s="73">
        <f t="shared" si="2"/>
        <v>-1.389253467902158</v>
      </c>
      <c r="I30" s="109" t="str">
        <f>IF(H30&gt;0,"M2",IF(H30&lt;-5,"M4","M3"))</f>
        <v>M3</v>
      </c>
      <c r="J30" s="116">
        <f>20*LOG(C30)</f>
        <v>28.19866246662589</v>
      </c>
      <c r="K30" s="75">
        <v>3.52</v>
      </c>
      <c r="L30" s="73">
        <f>J30+K30</f>
        <v>31.71866246662589</v>
      </c>
      <c r="M30" s="76">
        <v>35</v>
      </c>
      <c r="N30" s="73">
        <f>(L30-M30)</f>
        <v>-3.28133753337411</v>
      </c>
      <c r="O30" s="109" t="str">
        <f>IF(N30&gt;0,"M2",IF(N30&lt;-5,"M4","M3"))</f>
        <v>M3</v>
      </c>
      <c r="P30" s="77">
        <f>N30-H30</f>
        <v>-1.892084065471952</v>
      </c>
      <c r="Q30" s="197">
        <f>J30-AVERAGE(J29:J32)</f>
        <v>-0.856389832393937</v>
      </c>
    </row>
    <row r="31" spans="1:17" s="85" customFormat="1" ht="16.5" customHeight="1">
      <c r="A31" s="228"/>
      <c r="B31" s="71">
        <v>1880</v>
      </c>
      <c r="C31" s="91">
        <v>33.19</v>
      </c>
      <c r="D31" s="72">
        <v>2.84</v>
      </c>
      <c r="E31" s="73">
        <f t="shared" si="9"/>
        <v>94.25959999999999</v>
      </c>
      <c r="F31" s="73">
        <f t="shared" si="1"/>
        <v>39.48651184911283</v>
      </c>
      <c r="G31" s="74">
        <v>38.5</v>
      </c>
      <c r="H31" s="73">
        <f t="shared" si="2"/>
        <v>0.98651184911283</v>
      </c>
      <c r="I31" s="109" t="str">
        <f t="shared" si="10"/>
        <v>M2</v>
      </c>
      <c r="J31" s="116">
        <f t="shared" si="11"/>
        <v>30.42014504817208</v>
      </c>
      <c r="K31" s="168">
        <v>3.5</v>
      </c>
      <c r="L31" s="73">
        <f t="shared" si="12"/>
        <v>33.92014504817208</v>
      </c>
      <c r="M31" s="76">
        <v>35</v>
      </c>
      <c r="N31" s="73">
        <f t="shared" si="13"/>
        <v>-1.0798549518279188</v>
      </c>
      <c r="O31" s="109" t="str">
        <f t="shared" si="14"/>
        <v>M3</v>
      </c>
      <c r="P31" s="77">
        <f t="shared" si="15"/>
        <v>-2.0663668009407488</v>
      </c>
      <c r="Q31" s="197">
        <f>J31-AVERAGE(J29:J32)</f>
        <v>1.3650927491522538</v>
      </c>
    </row>
    <row r="32" spans="1:17" s="85" customFormat="1" ht="16.5" customHeight="1" thickBot="1">
      <c r="A32" s="228"/>
      <c r="B32" s="149">
        <v>1880</v>
      </c>
      <c r="C32" s="191">
        <v>27</v>
      </c>
      <c r="D32" s="151">
        <v>2.9</v>
      </c>
      <c r="E32" s="152">
        <f t="shared" si="9"/>
        <v>78.3</v>
      </c>
      <c r="F32" s="152">
        <f t="shared" si="1"/>
        <v>37.87523524115887</v>
      </c>
      <c r="G32" s="153">
        <v>38.5</v>
      </c>
      <c r="H32" s="152">
        <f t="shared" si="2"/>
        <v>-0.6247647588411311</v>
      </c>
      <c r="I32" s="158" t="str">
        <f t="shared" si="10"/>
        <v>M3</v>
      </c>
      <c r="J32" s="170">
        <f t="shared" si="11"/>
        <v>28.62727528317975</v>
      </c>
      <c r="K32" s="156"/>
      <c r="L32" s="152"/>
      <c r="M32" s="157">
        <v>35</v>
      </c>
      <c r="N32" s="152"/>
      <c r="O32" s="158"/>
      <c r="P32" s="171"/>
      <c r="Q32" s="197">
        <f>J32-AVERAGE(J29:J32)</f>
        <v>-0.42777701584007843</v>
      </c>
    </row>
    <row r="33" spans="1:17" s="85" customFormat="1" ht="16.5" customHeight="1" thickTop="1">
      <c r="A33" s="228"/>
      <c r="B33" s="118">
        <v>1909.8</v>
      </c>
      <c r="C33" s="119">
        <v>27.5</v>
      </c>
      <c r="D33" s="120">
        <v>2.79</v>
      </c>
      <c r="E33" s="121">
        <f>(C33*D33)</f>
        <v>76.725</v>
      </c>
      <c r="F33" s="121">
        <f t="shared" si="1"/>
        <v>37.6987379420772</v>
      </c>
      <c r="G33" s="122">
        <v>38.5</v>
      </c>
      <c r="H33" s="121">
        <f t="shared" si="2"/>
        <v>-0.8012620579227985</v>
      </c>
      <c r="I33" s="123" t="str">
        <f>IF(H33&gt;0,"M2",IF(H33&lt;-5,"M4","M3"))</f>
        <v>M3</v>
      </c>
      <c r="J33" s="124">
        <f>20*LOG(C33)</f>
        <v>28.786653876605254</v>
      </c>
      <c r="K33" s="125">
        <v>3.3</v>
      </c>
      <c r="L33" s="121">
        <f>J33+K33</f>
        <v>32.086653876605254</v>
      </c>
      <c r="M33" s="126">
        <v>35</v>
      </c>
      <c r="N33" s="121">
        <f>(L33-M33)</f>
        <v>-2.9133461233947457</v>
      </c>
      <c r="O33" s="123" t="str">
        <f>IF(N33&gt;0,"M2",IF(N33&lt;-5,"M4","M3"))</f>
        <v>M3</v>
      </c>
      <c r="P33" s="127">
        <f>N33-H33</f>
        <v>-2.1120840654719473</v>
      </c>
      <c r="Q33" s="197">
        <f>J33-AVERAGE(J33:J36)</f>
        <v>0.4274549126116085</v>
      </c>
    </row>
    <row r="34" spans="1:17" s="85" customFormat="1" ht="16.5" customHeight="1">
      <c r="A34" s="228"/>
      <c r="B34" s="71">
        <v>1909.8</v>
      </c>
      <c r="C34" s="91">
        <v>24.4</v>
      </c>
      <c r="D34" s="72">
        <v>2.79</v>
      </c>
      <c r="E34" s="73">
        <f t="shared" si="9"/>
        <v>68.076</v>
      </c>
      <c r="F34" s="73">
        <f t="shared" si="1"/>
        <v>36.65988059224654</v>
      </c>
      <c r="G34" s="74">
        <v>38.5</v>
      </c>
      <c r="H34" s="73">
        <f t="shared" si="2"/>
        <v>-1.8401194077534626</v>
      </c>
      <c r="I34" s="109" t="str">
        <f t="shared" si="10"/>
        <v>M3</v>
      </c>
      <c r="J34" s="116">
        <f t="shared" si="11"/>
        <v>27.74779652677459</v>
      </c>
      <c r="K34" s="75">
        <v>3.52</v>
      </c>
      <c r="L34" s="73">
        <f t="shared" si="12"/>
        <v>31.26779652677459</v>
      </c>
      <c r="M34" s="76">
        <v>35</v>
      </c>
      <c r="N34" s="73">
        <f t="shared" si="13"/>
        <v>-3.732203473225411</v>
      </c>
      <c r="O34" s="109" t="str">
        <f t="shared" si="14"/>
        <v>M3</v>
      </c>
      <c r="P34" s="77">
        <f t="shared" si="15"/>
        <v>-1.8920840654719484</v>
      </c>
      <c r="Q34" s="197">
        <f>J34-AVERAGE(J33:J36)</f>
        <v>-0.6114024372190556</v>
      </c>
    </row>
    <row r="35" spans="1:17" s="85" customFormat="1" ht="16.5" customHeight="1">
      <c r="A35" s="229"/>
      <c r="B35" s="71">
        <v>1909.8</v>
      </c>
      <c r="C35" s="91">
        <v>29.29</v>
      </c>
      <c r="D35" s="72">
        <v>2.84</v>
      </c>
      <c r="E35" s="73">
        <f>(C35*D35)</f>
        <v>83.1836</v>
      </c>
      <c r="F35" s="73">
        <f t="shared" si="1"/>
        <v>38.40075423457272</v>
      </c>
      <c r="G35" s="74">
        <v>38.5</v>
      </c>
      <c r="H35" s="73">
        <f t="shared" si="2"/>
        <v>-0.09924576542727692</v>
      </c>
      <c r="I35" s="109" t="str">
        <f>IF(H35&gt;0,"M2",IF(H35&lt;-5,"M4","M3"))</f>
        <v>M3</v>
      </c>
      <c r="J35" s="116">
        <f>20*LOG(C35)</f>
        <v>29.334387433631974</v>
      </c>
      <c r="K35" s="168">
        <v>3.5</v>
      </c>
      <c r="L35" s="73">
        <f>J35+K35</f>
        <v>32.834387433631974</v>
      </c>
      <c r="M35" s="76">
        <v>35</v>
      </c>
      <c r="N35" s="73">
        <f>(L35-M35)</f>
        <v>-2.1656125663680257</v>
      </c>
      <c r="O35" s="109" t="str">
        <f>IF(N35&gt;0,"M2",IF(N35&lt;-5,"M4","M3"))</f>
        <v>M3</v>
      </c>
      <c r="P35" s="77">
        <f>N35-H35</f>
        <v>-2.0663668009407488</v>
      </c>
      <c r="Q35" s="197">
        <f>J35-AVERAGE(J33:J36)</f>
        <v>0.9751884696383293</v>
      </c>
    </row>
    <row r="36" spans="1:17" s="85" customFormat="1" ht="16.5" customHeight="1" thickBot="1">
      <c r="A36" s="230"/>
      <c r="B36" s="78">
        <v>1909.8</v>
      </c>
      <c r="C36" s="187">
        <v>23.9</v>
      </c>
      <c r="D36" s="79">
        <v>2.89</v>
      </c>
      <c r="E36" s="80">
        <f>(C36*D36)</f>
        <v>69.071</v>
      </c>
      <c r="F36" s="80">
        <f t="shared" si="1"/>
        <v>36.78591487409371</v>
      </c>
      <c r="G36" s="81">
        <v>38.5</v>
      </c>
      <c r="H36" s="80">
        <f t="shared" si="2"/>
        <v>-1.714085125906287</v>
      </c>
      <c r="I36" s="110" t="str">
        <f>IF(H36&gt;0,"M2",IF(H36&lt;-5,"M4","M3"))</f>
        <v>M3</v>
      </c>
      <c r="J36" s="117">
        <f>20*LOG(C36)</f>
        <v>27.567958018962756</v>
      </c>
      <c r="K36" s="82"/>
      <c r="L36" s="80"/>
      <c r="M36" s="83">
        <v>35</v>
      </c>
      <c r="N36" s="80"/>
      <c r="O36" s="110"/>
      <c r="P36" s="84"/>
      <c r="Q36" s="197">
        <f>J36-AVERAGE(J33:J36)</f>
        <v>-0.7912409450308893</v>
      </c>
    </row>
    <row r="37" spans="1:17" s="85" customFormat="1" ht="16.5" customHeight="1">
      <c r="A37" s="198" t="s">
        <v>6</v>
      </c>
      <c r="B37" s="63">
        <v>826.4</v>
      </c>
      <c r="C37" s="90">
        <v>59.9</v>
      </c>
      <c r="D37" s="64">
        <v>0.961</v>
      </c>
      <c r="E37" s="65">
        <f>(C37*D37)</f>
        <v>57.5639</v>
      </c>
      <c r="F37" s="65">
        <f t="shared" si="1"/>
        <v>35.203004201157135</v>
      </c>
      <c r="G37" s="66">
        <v>51</v>
      </c>
      <c r="H37" s="65">
        <f t="shared" si="2"/>
        <v>-15.796995798842865</v>
      </c>
      <c r="I37" s="108" t="str">
        <f>IF(H37&gt;0,"M2",IF(H37&lt;-5,"M4","M3"))</f>
        <v>M4</v>
      </c>
      <c r="J37" s="115">
        <f>20*LOG(C37)</f>
        <v>35.548536447786226</v>
      </c>
      <c r="K37" s="67">
        <v>-17</v>
      </c>
      <c r="L37" s="65">
        <f>J37+K37</f>
        <v>18.548536447786226</v>
      </c>
      <c r="M37" s="68">
        <v>45</v>
      </c>
      <c r="N37" s="65">
        <f>(L37-M37)</f>
        <v>-26.451463552213774</v>
      </c>
      <c r="O37" s="108" t="str">
        <f>IF(N37&gt;0,"M2",IF(N37&lt;-5,"M4","M3"))</f>
        <v>M4</v>
      </c>
      <c r="P37" s="69">
        <f>N37-H37</f>
        <v>-10.65446775337091</v>
      </c>
      <c r="Q37" s="197">
        <f>J37-AVERAGE(J37:J40)</f>
        <v>0.16871018243929115</v>
      </c>
    </row>
    <row r="38" spans="1:17" s="85" customFormat="1" ht="16.5" customHeight="1">
      <c r="A38" s="228"/>
      <c r="B38" s="71">
        <v>826.4</v>
      </c>
      <c r="C38" s="91">
        <v>60.5</v>
      </c>
      <c r="D38" s="72">
        <v>0.94</v>
      </c>
      <c r="E38" s="73">
        <f>(C38*D38)</f>
        <v>56.87</v>
      </c>
      <c r="F38" s="73">
        <f t="shared" si="1"/>
        <v>35.09766456504335</v>
      </c>
      <c r="G38" s="74">
        <v>51</v>
      </c>
      <c r="H38" s="73">
        <f t="shared" si="2"/>
        <v>-15.902335434956647</v>
      </c>
      <c r="I38" s="109" t="str">
        <f>IF(H38&gt;0,"M2",IF(H38&lt;-5,"M4","M3"))</f>
        <v>M4</v>
      </c>
      <c r="J38" s="116">
        <f>20*LOG(C38)</f>
        <v>35.635107493049375</v>
      </c>
      <c r="K38" s="75">
        <v>-19.94</v>
      </c>
      <c r="L38" s="73">
        <f>J38+K38</f>
        <v>15.695107493049374</v>
      </c>
      <c r="M38" s="76">
        <v>45</v>
      </c>
      <c r="N38" s="73">
        <f>(L38-M38)</f>
        <v>-29.304892506950626</v>
      </c>
      <c r="O38" s="109" t="str">
        <f>IF(N38&gt;0,"M2",IF(N38&lt;-5,"M4","M3"))</f>
        <v>M4</v>
      </c>
      <c r="P38" s="77">
        <f>N38-H38</f>
        <v>-13.402557071993979</v>
      </c>
      <c r="Q38" s="197">
        <f>J38-AVERAGE(J37:J40)</f>
        <v>0.2552812277024401</v>
      </c>
    </row>
    <row r="39" spans="1:17" s="85" customFormat="1" ht="16.5" customHeight="1">
      <c r="A39" s="228"/>
      <c r="B39" s="71">
        <v>826.4</v>
      </c>
      <c r="C39" s="188">
        <v>56.09</v>
      </c>
      <c r="D39" s="190">
        <v>0.99</v>
      </c>
      <c r="E39" s="73">
        <f>(C39*D39)</f>
        <v>55.5291</v>
      </c>
      <c r="F39" s="73">
        <f t="shared" si="1"/>
        <v>34.89041269214133</v>
      </c>
      <c r="G39" s="74">
        <v>51</v>
      </c>
      <c r="H39" s="73">
        <f t="shared" si="2"/>
        <v>-16.109587307858668</v>
      </c>
      <c r="I39" s="109" t="str">
        <f>IF(H39&gt;0,"M2",IF(H39&lt;-5,"M4","M3"))</f>
        <v>M4</v>
      </c>
      <c r="J39" s="116">
        <f>20*LOG(C39)</f>
        <v>34.977708800190335</v>
      </c>
      <c r="K39" s="75">
        <v>-20.7</v>
      </c>
      <c r="L39" s="73">
        <f>J39+K39</f>
        <v>14.277708800190336</v>
      </c>
      <c r="M39" s="76">
        <v>45</v>
      </c>
      <c r="N39" s="73">
        <f>(L39-M39)</f>
        <v>-30.722291199809664</v>
      </c>
      <c r="O39" s="109" t="str">
        <f>IF(N39&gt;0,"M2",IF(N39&lt;-5,"M4","M3"))</f>
        <v>M4</v>
      </c>
      <c r="P39" s="77">
        <f>N39-H39</f>
        <v>-14.612703891950996</v>
      </c>
      <c r="Q39" s="197">
        <f>J39-AVERAGE(J37:J40)</f>
        <v>-0.40211746515659996</v>
      </c>
    </row>
    <row r="40" spans="1:17" s="85" customFormat="1" ht="16.5" customHeight="1" thickBot="1">
      <c r="A40" s="228"/>
      <c r="B40" s="174">
        <v>826.4</v>
      </c>
      <c r="C40" s="150">
        <v>58.6</v>
      </c>
      <c r="D40" s="151">
        <v>0.975</v>
      </c>
      <c r="E40" s="189">
        <f aca="true" t="shared" si="16" ref="E40:E46">(C40*D40)</f>
        <v>57.135</v>
      </c>
      <c r="F40" s="152">
        <f aca="true" t="shared" si="17" ref="F40:F46">20*LOG(E40)</f>
        <v>35.138044634332545</v>
      </c>
      <c r="G40" s="153">
        <v>51</v>
      </c>
      <c r="H40" s="152">
        <f aca="true" t="shared" si="18" ref="H40:H46">(F40-G40)</f>
        <v>-15.861955365667455</v>
      </c>
      <c r="I40" s="158" t="str">
        <f aca="true" t="shared" si="19" ref="I40:I46">IF(H40&gt;0,"M2",IF(H40&lt;-5,"M4","M3"))</f>
        <v>M4</v>
      </c>
      <c r="J40" s="170">
        <f aca="true" t="shared" si="20" ref="J40:J46">20*LOG(C40)</f>
        <v>35.35795232036181</v>
      </c>
      <c r="K40" s="156"/>
      <c r="L40" s="152"/>
      <c r="M40" s="157">
        <v>45</v>
      </c>
      <c r="N40" s="152"/>
      <c r="O40" s="158"/>
      <c r="P40" s="171"/>
      <c r="Q40" s="197">
        <f>J40-AVERAGE(J37:J40)</f>
        <v>-0.021873944985124183</v>
      </c>
    </row>
    <row r="41" spans="1:17" s="85" customFormat="1" ht="16.5" customHeight="1" thickTop="1">
      <c r="A41" s="228"/>
      <c r="B41" s="118">
        <v>836.4</v>
      </c>
      <c r="C41" s="119">
        <v>47.3</v>
      </c>
      <c r="D41" s="120">
        <v>0.961</v>
      </c>
      <c r="E41" s="121">
        <f t="shared" si="16"/>
        <v>45.455299999999994</v>
      </c>
      <c r="F41" s="121">
        <f t="shared" si="17"/>
        <v>33.15169056812714</v>
      </c>
      <c r="G41" s="122">
        <v>51</v>
      </c>
      <c r="H41" s="121">
        <f t="shared" si="18"/>
        <v>-17.848309431872863</v>
      </c>
      <c r="I41" s="123" t="str">
        <f t="shared" si="19"/>
        <v>M4</v>
      </c>
      <c r="J41" s="124">
        <f t="shared" si="20"/>
        <v>33.49722281475623</v>
      </c>
      <c r="K41" s="125">
        <v>-17</v>
      </c>
      <c r="L41" s="121">
        <f aca="true" t="shared" si="21" ref="L41:L46">J41+K41</f>
        <v>16.497222814756228</v>
      </c>
      <c r="M41" s="126">
        <v>45</v>
      </c>
      <c r="N41" s="121">
        <f aca="true" t="shared" si="22" ref="N41:N46">(L41-M41)</f>
        <v>-28.502777185243772</v>
      </c>
      <c r="O41" s="123" t="str">
        <f aca="true" t="shared" si="23" ref="O41:O46">IF(N41&gt;0,"M2",IF(N41&lt;-5,"M4","M3"))</f>
        <v>M4</v>
      </c>
      <c r="P41" s="127">
        <f aca="true" t="shared" si="24" ref="P41:P46">N41-H41</f>
        <v>-10.65446775337091</v>
      </c>
      <c r="Q41" s="197">
        <f>J41-AVERAGE(J41:J44)</f>
        <v>-1.21052529259115</v>
      </c>
    </row>
    <row r="42" spans="1:17" s="85" customFormat="1" ht="16.5" customHeight="1">
      <c r="A42" s="228"/>
      <c r="B42" s="71">
        <v>836.4</v>
      </c>
      <c r="C42" s="91">
        <v>62.2</v>
      </c>
      <c r="D42" s="72">
        <v>0.94</v>
      </c>
      <c r="E42" s="73">
        <f t="shared" si="16"/>
        <v>58.467999999999996</v>
      </c>
      <c r="F42" s="73">
        <f t="shared" si="17"/>
        <v>35.33836476581035</v>
      </c>
      <c r="G42" s="74">
        <v>51</v>
      </c>
      <c r="H42" s="73">
        <f t="shared" si="18"/>
        <v>-15.661635234189653</v>
      </c>
      <c r="I42" s="109" t="str">
        <f t="shared" si="19"/>
        <v>M4</v>
      </c>
      <c r="J42" s="116">
        <f t="shared" si="20"/>
        <v>35.87580769381638</v>
      </c>
      <c r="K42" s="75">
        <v>-19.94</v>
      </c>
      <c r="L42" s="73">
        <f t="shared" si="21"/>
        <v>15.935807693816376</v>
      </c>
      <c r="M42" s="76">
        <v>45</v>
      </c>
      <c r="N42" s="73">
        <f t="shared" si="22"/>
        <v>-29.064192306183624</v>
      </c>
      <c r="O42" s="109" t="str">
        <f t="shared" si="23"/>
        <v>M4</v>
      </c>
      <c r="P42" s="77">
        <f t="shared" si="24"/>
        <v>-13.402557071993972</v>
      </c>
      <c r="Q42" s="197">
        <f>J42-AVERAGE(J41:J44)</f>
        <v>1.168059586468999</v>
      </c>
    </row>
    <row r="43" spans="1:17" s="85" customFormat="1" ht="16.5" customHeight="1">
      <c r="A43" s="228"/>
      <c r="B43" s="71">
        <v>836.4</v>
      </c>
      <c r="C43" s="169">
        <v>54.64</v>
      </c>
      <c r="D43" s="172">
        <v>0.99</v>
      </c>
      <c r="E43" s="73">
        <f t="shared" si="16"/>
        <v>54.0936</v>
      </c>
      <c r="F43" s="73">
        <f t="shared" si="17"/>
        <v>34.66291770542052</v>
      </c>
      <c r="G43" s="74">
        <v>51</v>
      </c>
      <c r="H43" s="73">
        <f t="shared" si="18"/>
        <v>-16.33708229457948</v>
      </c>
      <c r="I43" s="109" t="str">
        <f t="shared" si="19"/>
        <v>M4</v>
      </c>
      <c r="J43" s="116">
        <f t="shared" si="20"/>
        <v>34.75021381346952</v>
      </c>
      <c r="K43" s="75">
        <v>-21.1</v>
      </c>
      <c r="L43" s="73">
        <f t="shared" si="21"/>
        <v>13.65021381346952</v>
      </c>
      <c r="M43" s="76">
        <v>45</v>
      </c>
      <c r="N43" s="73">
        <f t="shared" si="22"/>
        <v>-31.34978618653048</v>
      </c>
      <c r="O43" s="109" t="str">
        <f t="shared" si="23"/>
        <v>M4</v>
      </c>
      <c r="P43" s="77">
        <f t="shared" si="24"/>
        <v>-15.012703891950999</v>
      </c>
      <c r="Q43" s="197">
        <f>J43-AVERAGE(J41:J44)</f>
        <v>0.04246570612214384</v>
      </c>
    </row>
    <row r="44" spans="1:17" s="85" customFormat="1" ht="16.5" customHeight="1" thickBot="1">
      <c r="A44" s="228"/>
      <c r="B44" s="149">
        <v>836.4</v>
      </c>
      <c r="C44" s="150"/>
      <c r="D44" s="151"/>
      <c r="E44" s="152"/>
      <c r="F44" s="152"/>
      <c r="G44" s="153">
        <v>51</v>
      </c>
      <c r="H44" s="152"/>
      <c r="I44" s="158"/>
      <c r="J44" s="170"/>
      <c r="K44" s="156"/>
      <c r="L44" s="152"/>
      <c r="M44" s="157">
        <v>45</v>
      </c>
      <c r="N44" s="152"/>
      <c r="O44" s="158"/>
      <c r="P44" s="171"/>
      <c r="Q44" s="197">
        <f>J44-AVERAGE(J41:J44)</f>
        <v>-34.70774810734738</v>
      </c>
    </row>
    <row r="45" spans="1:17" s="85" customFormat="1" ht="16.5" customHeight="1" thickTop="1">
      <c r="A45" s="228"/>
      <c r="B45" s="118">
        <v>846.6</v>
      </c>
      <c r="C45" s="119">
        <v>55.2</v>
      </c>
      <c r="D45" s="120">
        <v>0.961</v>
      </c>
      <c r="E45" s="121">
        <f>(C45*D45)</f>
        <v>53.047200000000004</v>
      </c>
      <c r="F45" s="121">
        <f>20*LOG(E45)</f>
        <v>34.49324930795488</v>
      </c>
      <c r="G45" s="122">
        <v>51</v>
      </c>
      <c r="H45" s="121">
        <f>(F45-G45)</f>
        <v>-16.506750692045117</v>
      </c>
      <c r="I45" s="123" t="str">
        <f>IF(H45&gt;0,"M2",IF(H45&lt;-5,"M4","M3"))</f>
        <v>M4</v>
      </c>
      <c r="J45" s="124">
        <f>20*LOG(C45)</f>
        <v>34.83878155458398</v>
      </c>
      <c r="K45" s="125">
        <v>-17</v>
      </c>
      <c r="L45" s="121">
        <f>J45+K45</f>
        <v>17.83878155458398</v>
      </c>
      <c r="M45" s="126">
        <v>45</v>
      </c>
      <c r="N45" s="121">
        <f>(L45-M45)</f>
        <v>-27.16121844541602</v>
      </c>
      <c r="O45" s="123" t="str">
        <f>IF(N45&gt;0,"M2",IF(N45&lt;-5,"M4","M3"))</f>
        <v>M4</v>
      </c>
      <c r="P45" s="127">
        <f>N45-H45</f>
        <v>-10.654467753370902</v>
      </c>
      <c r="Q45" s="197">
        <f>J45-AVERAGE(J45:J48)</f>
        <v>-1.1732670066263466</v>
      </c>
    </row>
    <row r="46" spans="1:17" s="85" customFormat="1" ht="16.5" customHeight="1">
      <c r="A46" s="228"/>
      <c r="B46" s="71">
        <v>846.6</v>
      </c>
      <c r="C46" s="91">
        <v>73.5</v>
      </c>
      <c r="D46" s="72">
        <v>0.94</v>
      </c>
      <c r="E46" s="73">
        <f t="shared" si="16"/>
        <v>69.08999999999999</v>
      </c>
      <c r="F46" s="73">
        <f t="shared" si="17"/>
        <v>36.788303853677874</v>
      </c>
      <c r="G46" s="74">
        <v>51</v>
      </c>
      <c r="H46" s="73">
        <f t="shared" si="18"/>
        <v>-14.211696146322126</v>
      </c>
      <c r="I46" s="109" t="str">
        <f t="shared" si="19"/>
        <v>M4</v>
      </c>
      <c r="J46" s="116">
        <f t="shared" si="20"/>
        <v>37.3257467816839</v>
      </c>
      <c r="K46" s="75">
        <v>-19.94</v>
      </c>
      <c r="L46" s="73">
        <f t="shared" si="21"/>
        <v>17.385746781683896</v>
      </c>
      <c r="M46" s="76">
        <v>45</v>
      </c>
      <c r="N46" s="73">
        <f t="shared" si="22"/>
        <v>-27.614253218316104</v>
      </c>
      <c r="O46" s="109" t="str">
        <f t="shared" si="23"/>
        <v>M4</v>
      </c>
      <c r="P46" s="77">
        <f t="shared" si="24"/>
        <v>-13.402557071993979</v>
      </c>
      <c r="Q46" s="197">
        <f>J46-AVERAGE(J45:J48)</f>
        <v>1.3136982204735688</v>
      </c>
    </row>
    <row r="47" spans="1:17" s="85" customFormat="1" ht="16.5" customHeight="1">
      <c r="A47" s="229"/>
      <c r="B47" s="71">
        <v>846.6</v>
      </c>
      <c r="C47" s="91">
        <v>62.17</v>
      </c>
      <c r="D47" s="72">
        <v>0.99</v>
      </c>
      <c r="E47" s="73">
        <f>(C47*D47)</f>
        <v>61.548300000000005</v>
      </c>
      <c r="F47" s="73">
        <f>20*LOG(E47)</f>
        <v>35.78432123931412</v>
      </c>
      <c r="G47" s="74">
        <v>51</v>
      </c>
      <c r="H47" s="73">
        <f>(F47-G47)</f>
        <v>-15.215678760685883</v>
      </c>
      <c r="I47" s="109" t="str">
        <f>IF(H47&gt;0,"M2",IF(H47&lt;-5,"M4","M3"))</f>
        <v>M4</v>
      </c>
      <c r="J47" s="116">
        <f>20*LOG(C47)</f>
        <v>35.87161734736312</v>
      </c>
      <c r="K47" s="75">
        <v>-21</v>
      </c>
      <c r="L47" s="73">
        <f>J47+K47</f>
        <v>14.87161734736312</v>
      </c>
      <c r="M47" s="76">
        <v>45</v>
      </c>
      <c r="N47" s="73">
        <f>(L47-M47)</f>
        <v>-30.12838265263688</v>
      </c>
      <c r="O47" s="109" t="str">
        <f>IF(N47&gt;0,"M2",IF(N47&lt;-5,"M4","M3"))</f>
        <v>M4</v>
      </c>
      <c r="P47" s="77">
        <f>N47-H47</f>
        <v>-14.912703891950997</v>
      </c>
      <c r="Q47" s="197">
        <f>J47-AVERAGE(J45:J48)</f>
        <v>-0.14043121384720791</v>
      </c>
    </row>
    <row r="48" spans="1:17" s="85" customFormat="1" ht="16.5" customHeight="1" thickBot="1">
      <c r="A48" s="230"/>
      <c r="B48" s="78">
        <v>846.6</v>
      </c>
      <c r="C48" s="92"/>
      <c r="D48" s="79"/>
      <c r="E48" s="80"/>
      <c r="F48" s="80"/>
      <c r="G48" s="81">
        <v>51</v>
      </c>
      <c r="H48" s="80"/>
      <c r="I48" s="110"/>
      <c r="J48" s="117"/>
      <c r="K48" s="82"/>
      <c r="L48" s="80"/>
      <c r="M48" s="83">
        <v>45</v>
      </c>
      <c r="N48" s="80"/>
      <c r="O48" s="110"/>
      <c r="P48" s="84"/>
      <c r="Q48" s="197">
        <f>J48-AVERAGE(J45:J48)</f>
        <v>-36.01204856121033</v>
      </c>
    </row>
    <row r="49" spans="1:17" s="85" customFormat="1" ht="16.5" customHeight="1">
      <c r="A49" s="227" t="s">
        <v>7</v>
      </c>
      <c r="B49" s="63">
        <v>1852.4</v>
      </c>
      <c r="C49" s="90">
        <v>38</v>
      </c>
      <c r="D49" s="64">
        <v>0.972</v>
      </c>
      <c r="E49" s="65">
        <f>(C49*D49)</f>
        <v>36.936</v>
      </c>
      <c r="F49" s="65">
        <f>20*LOG(E49)</f>
        <v>31.348997230861695</v>
      </c>
      <c r="G49" s="66">
        <v>41</v>
      </c>
      <c r="H49" s="65">
        <f>(F49-G49)</f>
        <v>-9.651002769138305</v>
      </c>
      <c r="I49" s="108" t="str">
        <f>IF(H49&gt;0,"M2",IF(H49&lt;-5,"M4","M3"))</f>
        <v>M4</v>
      </c>
      <c r="J49" s="115">
        <f>20*LOG(C49)</f>
        <v>31.595671932336202</v>
      </c>
      <c r="K49" s="67">
        <v>-15.1</v>
      </c>
      <c r="L49" s="65">
        <f>J49+K49</f>
        <v>16.4956719323362</v>
      </c>
      <c r="M49" s="68">
        <v>35</v>
      </c>
      <c r="N49" s="65">
        <f>(L49-M49)</f>
        <v>-18.5043280676638</v>
      </c>
      <c r="O49" s="108" t="str">
        <f>IF(N49&gt;0,"M2",IF(N49&lt;-5,"M4","M3"))</f>
        <v>M4</v>
      </c>
      <c r="P49" s="69">
        <f>N49-H49</f>
        <v>-8.853325298525494</v>
      </c>
      <c r="Q49" s="197">
        <f>J49-AVERAGE(J49:J52)</f>
        <v>-0.002589370258732515</v>
      </c>
    </row>
    <row r="50" spans="1:17" s="85" customFormat="1" ht="16.5" customHeight="1">
      <c r="A50" s="228"/>
      <c r="B50" s="71">
        <v>1852.4</v>
      </c>
      <c r="C50" s="91">
        <v>34.2</v>
      </c>
      <c r="D50" s="72">
        <v>0.91</v>
      </c>
      <c r="E50" s="73">
        <f>(C50*D50)</f>
        <v>31.122000000000003</v>
      </c>
      <c r="F50" s="73">
        <f>20*LOG(E50)</f>
        <v>29.861349967544577</v>
      </c>
      <c r="G50" s="74">
        <v>41</v>
      </c>
      <c r="H50" s="73">
        <f>(F50-G50)</f>
        <v>-11.138650032455423</v>
      </c>
      <c r="I50" s="109" t="str">
        <f>IF(H50&gt;0,"M2",IF(H50&lt;-5,"M4","M3"))</f>
        <v>M4</v>
      </c>
      <c r="J50" s="116">
        <f>20*LOG(C50)</f>
        <v>30.680522121122703</v>
      </c>
      <c r="K50" s="75">
        <v>-20.15</v>
      </c>
      <c r="L50" s="73">
        <f>J50+K50</f>
        <v>10.530522121122704</v>
      </c>
      <c r="M50" s="76">
        <v>35</v>
      </c>
      <c r="N50" s="73">
        <f>(L50-M50)</f>
        <v>-24.469477878877296</v>
      </c>
      <c r="O50" s="109" t="str">
        <f>IF(N50&gt;0,"M2",IF(N50&lt;-5,"M4","M3"))</f>
        <v>M4</v>
      </c>
      <c r="P50" s="77">
        <f>N50-H50</f>
        <v>-13.330827846421872</v>
      </c>
      <c r="Q50" s="197">
        <f>J50-AVERAGE(J49:J52)</f>
        <v>-0.917739181472232</v>
      </c>
    </row>
    <row r="51" spans="1:17" s="85" customFormat="1" ht="16.5" customHeight="1">
      <c r="A51" s="228"/>
      <c r="B51" s="71">
        <v>1852.4</v>
      </c>
      <c r="C51" s="91">
        <v>42.26</v>
      </c>
      <c r="D51" s="72">
        <v>1.01</v>
      </c>
      <c r="E51" s="73">
        <f>(C51*D51)</f>
        <v>42.6826</v>
      </c>
      <c r="F51" s="73">
        <f>20*LOG(E51)</f>
        <v>32.60501732997874</v>
      </c>
      <c r="G51" s="74">
        <v>41</v>
      </c>
      <c r="H51" s="73">
        <f>(F51-G51)</f>
        <v>-8.394982670021257</v>
      </c>
      <c r="I51" s="109" t="str">
        <f>IF(H51&gt;0,"M2",IF(H51&lt;-5,"M4","M3"))</f>
        <v>M4</v>
      </c>
      <c r="J51" s="116">
        <f>20*LOG(C51)</f>
        <v>32.518589854325896</v>
      </c>
      <c r="K51" s="75">
        <v>-19.9</v>
      </c>
      <c r="L51" s="73">
        <f>J51+K51</f>
        <v>12.618589854325897</v>
      </c>
      <c r="M51" s="76">
        <v>35</v>
      </c>
      <c r="N51" s="73">
        <f>(L51-M51)</f>
        <v>-22.381410145674103</v>
      </c>
      <c r="O51" s="109" t="str">
        <f>IF(N51&gt;0,"M2",IF(N51&lt;-5,"M4","M3"))</f>
        <v>M4</v>
      </c>
      <c r="P51" s="77">
        <f>N51-H51</f>
        <v>-13.986427475652846</v>
      </c>
      <c r="Q51" s="197">
        <f>J51-AVERAGE(J49:J52)</f>
        <v>0.920328551730961</v>
      </c>
    </row>
    <row r="52" spans="1:17" s="85" customFormat="1" ht="16.5" customHeight="1" thickBot="1">
      <c r="A52" s="228"/>
      <c r="B52" s="149">
        <v>1852.4</v>
      </c>
      <c r="C52" s="150"/>
      <c r="D52" s="151"/>
      <c r="E52" s="152"/>
      <c r="F52" s="152"/>
      <c r="G52" s="153">
        <v>41</v>
      </c>
      <c r="H52" s="152"/>
      <c r="I52" s="158"/>
      <c r="J52" s="170"/>
      <c r="K52" s="156"/>
      <c r="L52" s="152"/>
      <c r="M52" s="157">
        <v>35</v>
      </c>
      <c r="N52" s="152"/>
      <c r="O52" s="158"/>
      <c r="P52" s="171"/>
      <c r="Q52" s="197">
        <f>J52-AVERAGE(J49:J52)</f>
        <v>-31.598261302594935</v>
      </c>
    </row>
    <row r="53" spans="1:17" s="85" customFormat="1" ht="16.5" customHeight="1" thickTop="1">
      <c r="A53" s="228"/>
      <c r="B53" s="118">
        <v>1880</v>
      </c>
      <c r="C53" s="119">
        <v>34.5</v>
      </c>
      <c r="D53" s="120">
        <v>0.972</v>
      </c>
      <c r="E53" s="121">
        <f>(C53*D53)</f>
        <v>33.534</v>
      </c>
      <c r="F53" s="121">
        <f>20*LOG(E53)</f>
        <v>30.50970719999097</v>
      </c>
      <c r="G53" s="122">
        <v>41</v>
      </c>
      <c r="H53" s="121">
        <f>(F53-G53)</f>
        <v>-10.49029280000903</v>
      </c>
      <c r="I53" s="123" t="str">
        <f>IF(H53&gt;0,"M2",IF(H53&lt;-5,"M4","M3"))</f>
        <v>M4</v>
      </c>
      <c r="J53" s="124">
        <f>20*LOG(C53)</f>
        <v>30.756381901465485</v>
      </c>
      <c r="K53" s="125">
        <v>-15.1</v>
      </c>
      <c r="L53" s="121">
        <f>J53+K53</f>
        <v>15.656381901465485</v>
      </c>
      <c r="M53" s="126">
        <v>35</v>
      </c>
      <c r="N53" s="121">
        <f>(L53-M53)</f>
        <v>-19.343618098534513</v>
      </c>
      <c r="O53" s="123" t="str">
        <f>IF(N53&gt;0,"M2",IF(N53&lt;-5,"M4","M3"))</f>
        <v>M4</v>
      </c>
      <c r="P53" s="127">
        <f>N53-H53</f>
        <v>-8.853325298525483</v>
      </c>
      <c r="Q53" s="197">
        <f>J53-AVERAGE(J53:J56)</f>
        <v>-0.3714427820840065</v>
      </c>
    </row>
    <row r="54" spans="1:17" s="85" customFormat="1" ht="16.5" customHeight="1">
      <c r="A54" s="228"/>
      <c r="B54" s="71">
        <v>1880</v>
      </c>
      <c r="C54" s="91">
        <v>32.9</v>
      </c>
      <c r="D54" s="72">
        <v>0.91</v>
      </c>
      <c r="E54" s="73">
        <f>(C54*D54)</f>
        <v>29.939</v>
      </c>
      <c r="F54" s="73">
        <f>20*LOG(E54)</f>
        <v>29.524745805421357</v>
      </c>
      <c r="G54" s="74">
        <v>41</v>
      </c>
      <c r="H54" s="73">
        <f>(F54-G54)</f>
        <v>-11.475254194578643</v>
      </c>
      <c r="I54" s="109" t="str">
        <f>IF(H54&gt;0,"M2",IF(H54&lt;-5,"M4","M3"))</f>
        <v>M4</v>
      </c>
      <c r="J54" s="116">
        <f>20*LOG(C54)</f>
        <v>30.343917958999484</v>
      </c>
      <c r="K54" s="75">
        <v>-20.15</v>
      </c>
      <c r="L54" s="73">
        <f>J54+K54</f>
        <v>10.193917958999485</v>
      </c>
      <c r="M54" s="76">
        <v>35</v>
      </c>
      <c r="N54" s="73">
        <f>(L54-M54)</f>
        <v>-24.806082041000515</v>
      </c>
      <c r="O54" s="109" t="str">
        <f>IF(N54&gt;0,"M2",IF(N54&lt;-5,"M4","M3"))</f>
        <v>M4</v>
      </c>
      <c r="P54" s="77">
        <f>N54-H54</f>
        <v>-13.330827846421872</v>
      </c>
      <c r="Q54" s="197">
        <f>J54-AVERAGE(J53:J56)</f>
        <v>-0.7839067245500075</v>
      </c>
    </row>
    <row r="55" spans="1:17" s="85" customFormat="1" ht="16.5" customHeight="1">
      <c r="A55" s="228"/>
      <c r="B55" s="71">
        <v>1880</v>
      </c>
      <c r="C55" s="91">
        <v>41.13</v>
      </c>
      <c r="D55" s="72">
        <v>1.01</v>
      </c>
      <c r="E55" s="73">
        <f>(C55*D55)</f>
        <v>41.5413</v>
      </c>
      <c r="F55" s="73">
        <f>20*LOG(E55)</f>
        <v>32.36960166583635</v>
      </c>
      <c r="G55" s="74">
        <v>41</v>
      </c>
      <c r="H55" s="73">
        <f>(F55-G55)</f>
        <v>-8.630398334163651</v>
      </c>
      <c r="I55" s="109" t="str">
        <f>IF(H55&gt;0,"M2",IF(H55&lt;-5,"M4","M3"))</f>
        <v>M4</v>
      </c>
      <c r="J55" s="116">
        <f>20*LOG(C55)</f>
        <v>32.2831741901835</v>
      </c>
      <c r="K55" s="75">
        <v>-19.9</v>
      </c>
      <c r="L55" s="73">
        <f>J55+K55</f>
        <v>12.383174190183503</v>
      </c>
      <c r="M55" s="76">
        <v>35</v>
      </c>
      <c r="N55" s="73">
        <f>(L55-M55)</f>
        <v>-22.616825809816497</v>
      </c>
      <c r="O55" s="109" t="str">
        <f>IF(N55&gt;0,"M2",IF(N55&lt;-5,"M4","M3"))</f>
        <v>M4</v>
      </c>
      <c r="P55" s="77">
        <f>N55-H55</f>
        <v>-13.986427475652846</v>
      </c>
      <c r="Q55" s="197">
        <f>J55-AVERAGE(J53:J56)</f>
        <v>1.1553495066340105</v>
      </c>
    </row>
    <row r="56" spans="1:17" s="85" customFormat="1" ht="16.5" customHeight="1" thickBot="1">
      <c r="A56" s="228"/>
      <c r="B56" s="149">
        <v>1880</v>
      </c>
      <c r="C56" s="150"/>
      <c r="D56" s="151"/>
      <c r="E56" s="152"/>
      <c r="F56" s="152"/>
      <c r="G56" s="153">
        <v>41</v>
      </c>
      <c r="H56" s="152"/>
      <c r="I56" s="158"/>
      <c r="J56" s="170"/>
      <c r="K56" s="156"/>
      <c r="L56" s="152"/>
      <c r="M56" s="157">
        <v>35</v>
      </c>
      <c r="N56" s="152"/>
      <c r="O56" s="158"/>
      <c r="P56" s="171"/>
      <c r="Q56" s="197">
        <f>J56-AVERAGE(J53:J56)</f>
        <v>-31.12782468354949</v>
      </c>
    </row>
    <row r="57" spans="1:17" s="85" customFormat="1" ht="16.5" customHeight="1" thickTop="1">
      <c r="A57" s="228"/>
      <c r="B57" s="118">
        <v>1907.6</v>
      </c>
      <c r="C57" s="119">
        <v>34.8</v>
      </c>
      <c r="D57" s="120">
        <v>0.972</v>
      </c>
      <c r="E57" s="121">
        <f>(C57*D57)</f>
        <v>33.825599999999994</v>
      </c>
      <c r="F57" s="121">
        <f>20*LOG(E57)</f>
        <v>30.584910177457107</v>
      </c>
      <c r="G57" s="122">
        <v>41</v>
      </c>
      <c r="H57" s="121">
        <f>(F57-G57)</f>
        <v>-10.415089822542893</v>
      </c>
      <c r="I57" s="123" t="str">
        <f>IF(H57&gt;0,"M2",IF(H57&lt;-5,"M4","M3"))</f>
        <v>M4</v>
      </c>
      <c r="J57" s="124">
        <f>20*LOG(C57)</f>
        <v>30.83158487893162</v>
      </c>
      <c r="K57" s="125">
        <v>-15.1</v>
      </c>
      <c r="L57" s="121">
        <f>J57+K57</f>
        <v>15.731584878931619</v>
      </c>
      <c r="M57" s="126">
        <v>35</v>
      </c>
      <c r="N57" s="121">
        <f>(L57-M57)</f>
        <v>-19.26841512106838</v>
      </c>
      <c r="O57" s="123" t="str">
        <f>IF(N57&gt;0,"M2",IF(N57&lt;-5,"M4","M3"))</f>
        <v>M4</v>
      </c>
      <c r="P57" s="127">
        <f>N57-H57</f>
        <v>-8.853325298525487</v>
      </c>
      <c r="Q57" s="197">
        <f>J57-AVERAGE(J57:J60)</f>
        <v>0.230512416507473</v>
      </c>
    </row>
    <row r="58" spans="1:17" s="85" customFormat="1" ht="16.5" customHeight="1">
      <c r="A58" s="228"/>
      <c r="B58" s="71">
        <v>1907.6</v>
      </c>
      <c r="C58" s="91">
        <v>29.2</v>
      </c>
      <c r="D58" s="72">
        <v>0.91</v>
      </c>
      <c r="E58" s="73">
        <f>(C58*D58)</f>
        <v>26.572</v>
      </c>
      <c r="F58" s="73">
        <f>20*LOG(E58)</f>
        <v>28.488484875390235</v>
      </c>
      <c r="G58" s="74">
        <v>41</v>
      </c>
      <c r="H58" s="73">
        <f>(F58-G58)</f>
        <v>-12.511515124609765</v>
      </c>
      <c r="I58" s="109" t="str">
        <f>IF(H58&gt;0,"M2",IF(H58&lt;-5,"M4","M3"))</f>
        <v>M4</v>
      </c>
      <c r="J58" s="116">
        <f>20*LOG(C58)</f>
        <v>29.307657028968364</v>
      </c>
      <c r="K58" s="75">
        <v>-20.15</v>
      </c>
      <c r="L58" s="73">
        <f>J58+K58</f>
        <v>9.157657028968366</v>
      </c>
      <c r="M58" s="76">
        <v>35</v>
      </c>
      <c r="N58" s="73">
        <f>(L58-M58)</f>
        <v>-25.842342971031634</v>
      </c>
      <c r="O58" s="109" t="str">
        <f>IF(N58&gt;0,"M2",IF(N58&lt;-5,"M4","M3"))</f>
        <v>M4</v>
      </c>
      <c r="P58" s="77">
        <f>N58-H58</f>
        <v>-13.330827846421869</v>
      </c>
      <c r="Q58" s="197">
        <f>J58-AVERAGE(J57:J60)</f>
        <v>-1.293415433455781</v>
      </c>
    </row>
    <row r="59" spans="1:17" s="85" customFormat="1" ht="16.5" customHeight="1">
      <c r="A59" s="229"/>
      <c r="B59" s="71">
        <v>1907.6</v>
      </c>
      <c r="C59" s="91">
        <v>38.3</v>
      </c>
      <c r="D59" s="72">
        <v>1.01</v>
      </c>
      <c r="E59" s="73">
        <f>(C59*D59)</f>
        <v>38.683</v>
      </c>
      <c r="F59" s="73">
        <f>20*LOG(E59)</f>
        <v>31.750402955025304</v>
      </c>
      <c r="G59" s="74">
        <v>41</v>
      </c>
      <c r="H59" s="73">
        <f>(F59-G59)</f>
        <v>-9.249597044974696</v>
      </c>
      <c r="I59" s="109" t="str">
        <f>IF(H59&gt;0,"M2",IF(H59&lt;-5,"M4","M3"))</f>
        <v>M4</v>
      </c>
      <c r="J59" s="116">
        <f>20*LOG(C59)</f>
        <v>31.663975479372453</v>
      </c>
      <c r="K59" s="75">
        <v>-20.1</v>
      </c>
      <c r="L59" s="73">
        <f>J59+K59</f>
        <v>11.563975479372452</v>
      </c>
      <c r="M59" s="76">
        <v>35</v>
      </c>
      <c r="N59" s="73">
        <f>(L59-M59)</f>
        <v>-23.436024520627548</v>
      </c>
      <c r="O59" s="109" t="str">
        <f>IF(N59&gt;0,"M2",IF(N59&lt;-5,"M4","M3"))</f>
        <v>M4</v>
      </c>
      <c r="P59" s="77">
        <f>N59-H59</f>
        <v>-14.186427475652852</v>
      </c>
      <c r="Q59" s="197">
        <f>J59-AVERAGE(J57:J60)</f>
        <v>1.062903016948308</v>
      </c>
    </row>
    <row r="60" spans="1:17" s="85" customFormat="1" ht="16.5" customHeight="1" thickBot="1">
      <c r="A60" s="230"/>
      <c r="B60" s="78">
        <v>1907.6</v>
      </c>
      <c r="C60" s="92"/>
      <c r="D60" s="79"/>
      <c r="E60" s="80"/>
      <c r="F60" s="80"/>
      <c r="G60" s="81">
        <v>41</v>
      </c>
      <c r="H60" s="80"/>
      <c r="I60" s="110"/>
      <c r="J60" s="117"/>
      <c r="K60" s="82"/>
      <c r="L60" s="80"/>
      <c r="M60" s="83">
        <v>35</v>
      </c>
      <c r="N60" s="80"/>
      <c r="O60" s="110"/>
      <c r="P60" s="84"/>
      <c r="Q60" s="197">
        <f>J60-AVERAGE(J57:J60)</f>
        <v>-30.601072462424145</v>
      </c>
    </row>
    <row r="63" ht="12.75" hidden="1">
      <c r="C63" s="2"/>
    </row>
    <row r="64" ht="12.75" hidden="1">
      <c r="C64" s="2"/>
    </row>
    <row r="65" ht="12.75" hidden="1">
      <c r="C65" s="2"/>
    </row>
    <row r="66" ht="13.5" hidden="1" thickBot="1">
      <c r="C66" s="7"/>
    </row>
    <row r="67" ht="12.75" hidden="1">
      <c r="C67" s="8"/>
    </row>
    <row r="68" ht="12.75" hidden="1">
      <c r="C68" s="2"/>
    </row>
    <row r="69" ht="12.75" hidden="1">
      <c r="C69" s="2"/>
    </row>
    <row r="70" ht="12.75" hidden="1">
      <c r="C70" s="5"/>
    </row>
    <row r="71" ht="12.75" hidden="1">
      <c r="C71" s="2"/>
    </row>
    <row r="72" ht="12.75" hidden="1">
      <c r="C72" s="2"/>
    </row>
    <row r="73" ht="12.75" hidden="1">
      <c r="C73" s="2"/>
    </row>
  </sheetData>
  <sheetProtection selectLockedCells="1"/>
  <mergeCells count="16">
    <mergeCell ref="C3:D3"/>
    <mergeCell ref="E3:F3"/>
    <mergeCell ref="A11:B11"/>
    <mergeCell ref="A9:B10"/>
    <mergeCell ref="A49:A60"/>
    <mergeCell ref="A13:A24"/>
    <mergeCell ref="A25:A36"/>
    <mergeCell ref="A37:A48"/>
    <mergeCell ref="C9:C10"/>
    <mergeCell ref="E10:F10"/>
    <mergeCell ref="I10:I12"/>
    <mergeCell ref="O10:O12"/>
    <mergeCell ref="Q11:Q12"/>
    <mergeCell ref="P9:P10"/>
    <mergeCell ref="J9:O9"/>
    <mergeCell ref="D9:I9"/>
  </mergeCells>
  <conditionalFormatting sqref="O13:O60">
    <cfRule type="cellIs" priority="1" dxfId="0" operator="notEqual" stopIfTrue="1">
      <formula>I13</formula>
    </cfRule>
  </conditionalFormatting>
  <printOptions/>
  <pageMargins left="0.75" right="0.75" top="1" bottom="1" header="0.5" footer="0.5"/>
  <pageSetup fitToHeight="1" fitToWidth="1" horizontalDpi="600" verticalDpi="600" orientation="landscape" scale="68" r:id="rId1"/>
  <headerFooter alignWithMargins="0">
    <oddFooter>&amp;LDesigned by PCTEST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13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spans="11:24" ht="12.75">
      <c r="K1" s="264" t="s">
        <v>141</v>
      </c>
      <c r="L1" s="265"/>
      <c r="M1" s="265"/>
      <c r="N1" s="266"/>
      <c r="P1" s="264" t="s">
        <v>142</v>
      </c>
      <c r="Q1" s="265"/>
      <c r="R1" s="265"/>
      <c r="S1" s="266"/>
      <c r="U1" s="264" t="s">
        <v>145</v>
      </c>
      <c r="V1" s="265"/>
      <c r="W1" s="265"/>
      <c r="X1" s="266"/>
    </row>
    <row r="2" spans="11:24" ht="12.75">
      <c r="K2" s="256" t="s">
        <v>122</v>
      </c>
      <c r="L2" s="257" t="s">
        <v>123</v>
      </c>
      <c r="M2" s="257" t="s">
        <v>125</v>
      </c>
      <c r="N2" s="257" t="s">
        <v>31</v>
      </c>
      <c r="P2" s="256" t="s">
        <v>122</v>
      </c>
      <c r="Q2" s="257" t="s">
        <v>123</v>
      </c>
      <c r="R2" s="257" t="s">
        <v>125</v>
      </c>
      <c r="S2" s="257" t="s">
        <v>31</v>
      </c>
      <c r="U2" s="256" t="s">
        <v>122</v>
      </c>
      <c r="V2" s="257" t="s">
        <v>123</v>
      </c>
      <c r="W2" s="257" t="s">
        <v>125</v>
      </c>
      <c r="X2" s="257" t="s">
        <v>31</v>
      </c>
    </row>
    <row r="3" spans="2:24" ht="12.75">
      <c r="B3" s="180" t="s">
        <v>115</v>
      </c>
      <c r="C3" s="180" t="s">
        <v>116</v>
      </c>
      <c r="D3" s="180" t="s">
        <v>117</v>
      </c>
      <c r="E3" s="180" t="s">
        <v>140</v>
      </c>
      <c r="F3" s="180" t="s">
        <v>139</v>
      </c>
      <c r="G3" s="180" t="s">
        <v>119</v>
      </c>
      <c r="H3" s="180" t="s">
        <v>120</v>
      </c>
      <c r="I3" s="180" t="s">
        <v>121</v>
      </c>
      <c r="K3" s="256"/>
      <c r="L3" s="257"/>
      <c r="M3" s="257"/>
      <c r="N3" s="257"/>
      <c r="P3" s="256"/>
      <c r="Q3" s="257"/>
      <c r="R3" s="257"/>
      <c r="S3" s="257"/>
      <c r="U3" s="256"/>
      <c r="V3" s="257"/>
      <c r="W3" s="257"/>
      <c r="X3" s="257"/>
    </row>
    <row r="4" spans="1:24" ht="12.75">
      <c r="A4" s="260" t="s">
        <v>3</v>
      </c>
      <c r="B4" s="3">
        <f>'Phone 1_GSM &amp; WCDMA'!Q13</f>
        <v>-0.01220709735540737</v>
      </c>
      <c r="C4" s="3">
        <f>'Phone 2_GSM &amp; CDMA'!Q13</f>
        <v>-0.5781681217861063</v>
      </c>
      <c r="E4" s="3">
        <f>'Phone 4_GSM &amp; WCDMA'!R13</f>
        <v>-0.4534605550187045</v>
      </c>
      <c r="F4" s="3">
        <f>'Phone 4_GSM &amp; WCDMA'!R61</f>
        <v>-0.3976941524730364</v>
      </c>
      <c r="I4" s="3">
        <f>'Phone 7_GSM &amp; WCDMA'!Q13</f>
        <v>-0.15234798197307953</v>
      </c>
      <c r="K4" s="3">
        <v>-1.334846682439725</v>
      </c>
      <c r="L4" s="3">
        <v>-1.4421780103459092</v>
      </c>
      <c r="M4" s="3">
        <v>-1.0867203041330562</v>
      </c>
      <c r="N4" s="3">
        <v>-1.3416383749538063</v>
      </c>
      <c r="O4" s="3"/>
      <c r="P4" s="3">
        <v>-1.317763764541997</v>
      </c>
      <c r="Q4" s="3">
        <v>-1.2192312835820047</v>
      </c>
      <c r="R4" s="3">
        <v>-0.9715216460611842</v>
      </c>
      <c r="S4" s="3">
        <v>-1.293415433455781</v>
      </c>
      <c r="U4" s="3">
        <v>-1.334846682439725</v>
      </c>
      <c r="V4" s="3">
        <v>-1.4421780103459092</v>
      </c>
      <c r="W4" s="3">
        <v>-1.0867203041330562</v>
      </c>
      <c r="X4" s="3">
        <v>-1.3416383749538063</v>
      </c>
    </row>
    <row r="5" spans="1:24" ht="12.75">
      <c r="A5" s="261"/>
      <c r="B5" s="3">
        <f>'Phone 1_GSM &amp; WCDMA'!Q14</f>
        <v>0.2510218238040096</v>
      </c>
      <c r="C5" s="3">
        <f>'Phone 2_GSM &amp; CDMA'!Q14</f>
        <v>1.1487875549773676</v>
      </c>
      <c r="E5" s="3">
        <f>'Phone 4_GSM &amp; WCDMA'!R14</f>
        <v>0.3502991253783847</v>
      </c>
      <c r="F5" s="3">
        <f>'Phone 4_GSM &amp; WCDMA'!R62</f>
        <v>1.096024265087685</v>
      </c>
      <c r="I5" s="3">
        <f>'Phone 7_GSM &amp; WCDMA'!Q14</f>
        <v>0.18610612034820662</v>
      </c>
      <c r="K5" s="3">
        <v>-1.3340244901742295</v>
      </c>
      <c r="L5" s="3">
        <v>-1.1804199999824156</v>
      </c>
      <c r="M5" s="3">
        <v>-0.8547009748114363</v>
      </c>
      <c r="N5" s="3">
        <v>-1.21052529259115</v>
      </c>
      <c r="O5" s="3"/>
      <c r="P5" s="3">
        <v>-1.2349137129146968</v>
      </c>
      <c r="Q5" s="3">
        <v>-1.2187515295399756</v>
      </c>
      <c r="R5" s="3">
        <v>-0.8507161100694312</v>
      </c>
      <c r="S5" s="3">
        <v>-1.2566533591414455</v>
      </c>
      <c r="U5" s="3">
        <v>-1.3340244901742295</v>
      </c>
      <c r="V5" s="3">
        <v>-1.2192312835820047</v>
      </c>
      <c r="W5" s="3">
        <v>-0.9715216460611842</v>
      </c>
      <c r="X5" s="3">
        <v>-1.293415433455781</v>
      </c>
    </row>
    <row r="6" spans="1:24" ht="12.75">
      <c r="A6" s="261"/>
      <c r="B6" s="3">
        <f>'Phone 1_GSM &amp; WCDMA'!Q15</f>
        <v>-0.3005305402924563</v>
      </c>
      <c r="C6" s="3">
        <f>'Phone 2_GSM &amp; CDMA'!Q15</f>
        <v>-0.765352053681724</v>
      </c>
      <c r="E6" s="3">
        <f>'Phone 4_GSM &amp; WCDMA'!R15</f>
        <v>-0.06986848911195409</v>
      </c>
      <c r="F6" s="3">
        <f>'Phone 4_GSM &amp; WCDMA'!R63</f>
        <v>-0.5359340407996385</v>
      </c>
      <c r="I6" s="3">
        <f>'Phone 7_GSM &amp; WCDMA'!Q15</f>
        <v>-0.17827173086090653</v>
      </c>
      <c r="K6" s="3">
        <v>-1.2745548511990492</v>
      </c>
      <c r="L6" s="3">
        <v>-1.0864466834533637</v>
      </c>
      <c r="M6" s="3">
        <v>-0.8039722913882912</v>
      </c>
      <c r="N6" s="3">
        <v>-1.1732670066263466</v>
      </c>
      <c r="O6" s="3"/>
      <c r="P6" s="3">
        <v>-1.2157026455403717</v>
      </c>
      <c r="Q6" s="3">
        <v>-1.0100773154264502</v>
      </c>
      <c r="R6" s="3">
        <v>-0.4835141078368892</v>
      </c>
      <c r="S6" s="3">
        <v>-1.113708479514429</v>
      </c>
      <c r="U6" s="3">
        <v>-1.317763764541997</v>
      </c>
      <c r="V6" s="3">
        <v>-1.2187515295399756</v>
      </c>
      <c r="W6" s="3">
        <v>-0.8547009748114363</v>
      </c>
      <c r="X6" s="3">
        <v>-1.2566533591414455</v>
      </c>
    </row>
    <row r="7" spans="1:24" ht="12.75">
      <c r="A7" s="261"/>
      <c r="B7" s="3">
        <f>'Phone 1_GSM &amp; WCDMA'!Q16</f>
        <v>0.06171581384386826</v>
      </c>
      <c r="C7" s="3">
        <f>'Phone 2_GSM &amp; CDMA'!Q16</f>
        <v>0.1947326204904627</v>
      </c>
      <c r="E7" s="3">
        <f>'Phone 4_GSM &amp; WCDMA'!R16</f>
        <v>0.17302991875228457</v>
      </c>
      <c r="F7" s="3">
        <f>'Phone 4_GSM &amp; WCDMA'!R64</f>
        <v>-0.16239607181501015</v>
      </c>
      <c r="I7" s="3">
        <f>'Phone 7_GSM &amp; WCDMA'!Q16</f>
        <v>0.14451359248579365</v>
      </c>
      <c r="K7" s="3">
        <v>-1.169921000085452</v>
      </c>
      <c r="L7" s="3">
        <v>-1.0787633554850586</v>
      </c>
      <c r="M7" s="3">
        <v>-0.6700733106398289</v>
      </c>
      <c r="N7" s="3">
        <v>-1.1496389253014172</v>
      </c>
      <c r="O7" s="3"/>
      <c r="P7" s="3">
        <v>-1.2013472449551337</v>
      </c>
      <c r="Q7" s="3">
        <v>-0.8827235948599288</v>
      </c>
      <c r="R7" s="3">
        <v>-0.4362872758425489</v>
      </c>
      <c r="S7" s="3">
        <v>-1.03762410978414</v>
      </c>
      <c r="U7" s="3">
        <v>-1.2745548511990492</v>
      </c>
      <c r="V7" s="3">
        <v>-1.1804199999824156</v>
      </c>
      <c r="W7" s="3">
        <v>-0.8507161100694312</v>
      </c>
      <c r="X7" s="3">
        <v>-1.21052529259115</v>
      </c>
    </row>
    <row r="8" spans="1:24" ht="12.75">
      <c r="A8" s="261"/>
      <c r="B8" s="3">
        <f>'Phone 1_GSM &amp; WCDMA'!Q17</f>
        <v>-0.8219542959941109</v>
      </c>
      <c r="C8" s="3">
        <f>'Phone 2_GSM &amp; CDMA'!Q17</f>
        <v>-1.334846682439725</v>
      </c>
      <c r="E8" s="3">
        <f>'Phone 4_GSM &amp; WCDMA'!R17</f>
        <v>-1.2745548511990492</v>
      </c>
      <c r="F8" s="3">
        <f>'Phone 4_GSM &amp; WCDMA'!R65</f>
        <v>-1.169921000085452</v>
      </c>
      <c r="I8" s="3">
        <f>'Phone 7_GSM &amp; WCDMA'!Q17</f>
        <v>-1.1330776213309548</v>
      </c>
      <c r="K8" s="3">
        <v>-1.1330776213309548</v>
      </c>
      <c r="L8" s="3">
        <v>-0.8400018200671155</v>
      </c>
      <c r="M8" s="3">
        <v>-0.666453394814198</v>
      </c>
      <c r="N8" s="3">
        <v>-1.1132931173389409</v>
      </c>
      <c r="O8" s="3"/>
      <c r="P8" s="3">
        <v>-1.114397114915949</v>
      </c>
      <c r="Q8" s="3">
        <v>-0.8103599403698922</v>
      </c>
      <c r="R8" s="3">
        <v>-0.43452967016392563</v>
      </c>
      <c r="S8" s="3">
        <v>-1.0029383838241621</v>
      </c>
      <c r="U8" s="3">
        <v>-1.2349137129146968</v>
      </c>
      <c r="V8" s="3">
        <v>-1.0864466834533637</v>
      </c>
      <c r="W8" s="3">
        <v>-0.8039722913882912</v>
      </c>
      <c r="X8" s="3">
        <v>-1.1732670066263466</v>
      </c>
    </row>
    <row r="9" spans="1:24" ht="12.75">
      <c r="A9" s="261"/>
      <c r="B9" s="3">
        <f>'Phone 1_GSM &amp; WCDMA'!Q18</f>
        <v>0.5020187200702821</v>
      </c>
      <c r="C9" s="3">
        <f>'Phone 2_GSM &amp; CDMA'!Q18</f>
        <v>0.800636773103335</v>
      </c>
      <c r="E9" s="3">
        <f>'Phone 4_GSM &amp; WCDMA'!R18</f>
        <v>0.8446079885100204</v>
      </c>
      <c r="F9" s="3">
        <f>'Phone 4_GSM &amp; WCDMA'!R66</f>
        <v>1.2651538892579381</v>
      </c>
      <c r="I9" s="3">
        <f>'Phone 7_GSM &amp; WCDMA'!Q18</f>
        <v>0.7800912392640313</v>
      </c>
      <c r="K9" s="3">
        <v>-1.0059745950628667</v>
      </c>
      <c r="L9" s="3">
        <v>-0.8021609597351471</v>
      </c>
      <c r="M9" s="3">
        <v>-0.6123916035715382</v>
      </c>
      <c r="N9" s="3">
        <v>-1.028954256383873</v>
      </c>
      <c r="O9" s="3"/>
      <c r="P9" s="3">
        <v>-1.0615242493426855</v>
      </c>
      <c r="Q9" s="3">
        <v>-0.8075099088647448</v>
      </c>
      <c r="R9" s="3">
        <v>-0.34730683952851393</v>
      </c>
      <c r="S9" s="3">
        <v>-0.917739181472232</v>
      </c>
      <c r="U9" s="3">
        <v>-1.2157026455403717</v>
      </c>
      <c r="V9" s="3">
        <v>-1.0787633554850586</v>
      </c>
      <c r="W9" s="3">
        <v>-0.6700733106398289</v>
      </c>
      <c r="X9" s="3">
        <v>-1.1496389253014172</v>
      </c>
    </row>
    <row r="10" spans="1:24" ht="12.75">
      <c r="A10" s="261"/>
      <c r="B10" s="3">
        <f>'Phone 1_GSM &amp; WCDMA'!Q19</f>
        <v>-0.24178021513571224</v>
      </c>
      <c r="C10" s="3">
        <f>'Phone 2_GSM &amp; CDMA'!Q19</f>
        <v>0.03714318707731934</v>
      </c>
      <c r="E10" s="3">
        <f>'Phone 4_GSM &amp; WCDMA'!R19</f>
        <v>-0.30653662206700005</v>
      </c>
      <c r="F10" s="3">
        <f>'Phone 4_GSM &amp; WCDMA'!R67</f>
        <v>-0.14163359783145069</v>
      </c>
      <c r="I10" s="3">
        <f>'Phone 7_GSM &amp; WCDMA'!Q19</f>
        <v>-0.17274144944050107</v>
      </c>
      <c r="K10" s="3">
        <v>-0.9346956209140131</v>
      </c>
      <c r="L10" s="3">
        <v>-0.6307746172922037</v>
      </c>
      <c r="M10" s="3">
        <v>-0.59647730658493</v>
      </c>
      <c r="N10" s="3">
        <v>-0.9043649910744449</v>
      </c>
      <c r="O10" s="3"/>
      <c r="P10" s="3">
        <v>-1.0267506197772143</v>
      </c>
      <c r="Q10" s="3">
        <v>-0.7979894178905766</v>
      </c>
      <c r="R10" s="3">
        <v>-0.3275877411748347</v>
      </c>
      <c r="S10" s="3">
        <v>-0.8549695237013779</v>
      </c>
      <c r="U10" s="3">
        <v>-1.2013472449551337</v>
      </c>
      <c r="V10" s="3">
        <v>-1.0100773154264502</v>
      </c>
      <c r="W10" s="3">
        <v>-0.666453394814198</v>
      </c>
      <c r="X10" s="3">
        <v>-1.113708479514429</v>
      </c>
    </row>
    <row r="11" spans="1:24" ht="12.75">
      <c r="A11" s="261"/>
      <c r="B11" s="3">
        <f>'Phone 1_GSM &amp; WCDMA'!Q20</f>
        <v>0.5617157910595267</v>
      </c>
      <c r="C11" s="3">
        <f>'Phone 2_GSM &amp; CDMA'!Q20</f>
        <v>0.4970667222590919</v>
      </c>
      <c r="E11" s="3">
        <f>'Phone 4_GSM &amp; WCDMA'!R20</f>
        <v>0.7364834847560147</v>
      </c>
      <c r="F11" s="3">
        <f>'Phone 4_GSM &amp; WCDMA'!R68</f>
        <v>0.046400708658985934</v>
      </c>
      <c r="I11" s="3">
        <f>'Phone 7_GSM &amp; WCDMA'!Q20</f>
        <v>0.5257278315074316</v>
      </c>
      <c r="K11" s="3">
        <v>-0.8219542959941109</v>
      </c>
      <c r="L11" s="3">
        <v>-0.6131683194974933</v>
      </c>
      <c r="M11" s="3">
        <v>-0.5666975096859801</v>
      </c>
      <c r="N11" s="3">
        <v>-0.8023040489145785</v>
      </c>
      <c r="O11" s="3"/>
      <c r="P11" s="3">
        <v>-1.0252749093014444</v>
      </c>
      <c r="Q11" s="3">
        <v>-0.7289163728622619</v>
      </c>
      <c r="R11" s="3">
        <v>-0.24255767561733776</v>
      </c>
      <c r="S11" s="3">
        <v>-0.7839067245500075</v>
      </c>
      <c r="U11" s="3">
        <v>-1.169921000085452</v>
      </c>
      <c r="V11" s="3">
        <v>-0.8827235948599288</v>
      </c>
      <c r="W11" s="3">
        <v>-0.6123916035715382</v>
      </c>
      <c r="X11" s="3">
        <v>-1.1132931173389409</v>
      </c>
    </row>
    <row r="12" spans="1:24" ht="12.75">
      <c r="A12" s="261"/>
      <c r="B12" s="3">
        <f>'Phone 1_GSM &amp; WCDMA'!Q21</f>
        <v>-0.7471631798107055</v>
      </c>
      <c r="C12" s="3">
        <f>'Phone 2_GSM &amp; CDMA'!Q21</f>
        <v>-1.0059745950628667</v>
      </c>
      <c r="E12" s="3">
        <f>'Phone 4_GSM &amp; WCDMA'!R21</f>
        <v>-1.3340244901742295</v>
      </c>
      <c r="F12" s="3">
        <f>'Phone 4_GSM &amp; WCDMA'!R69</f>
        <v>-0.9346956209140131</v>
      </c>
      <c r="I12" s="3">
        <f>'Phone 7_GSM &amp; WCDMA'!Q21</f>
        <v>-0.7118483693300419</v>
      </c>
      <c r="K12" s="3">
        <v>-0.765352053681724</v>
      </c>
      <c r="L12" s="3">
        <v>-0.40615933047494934</v>
      </c>
      <c r="M12" s="3">
        <v>-0.4100247455004471</v>
      </c>
      <c r="N12" s="3">
        <v>-0.7593593135837793</v>
      </c>
      <c r="O12" s="3"/>
      <c r="P12" s="3">
        <v>-0.9285955995113433</v>
      </c>
      <c r="Q12" s="3">
        <v>-0.6256641844547239</v>
      </c>
      <c r="R12" s="3">
        <v>-0.19116893845352934</v>
      </c>
      <c r="S12" s="3">
        <v>-0.757128545445223</v>
      </c>
      <c r="U12" s="3">
        <v>-1.1330776213309548</v>
      </c>
      <c r="V12" s="3">
        <v>-0.8400018200671155</v>
      </c>
      <c r="W12" s="3">
        <v>-0.59647730658493</v>
      </c>
      <c r="X12" s="3">
        <v>-1.03762410978414</v>
      </c>
    </row>
    <row r="13" spans="1:24" ht="12.75">
      <c r="A13" s="261"/>
      <c r="B13" s="3">
        <f>'Phone 1_GSM &amp; WCDMA'!Q22</f>
        <v>0.5540897353105336</v>
      </c>
      <c r="C13" s="3">
        <f>'Phone 2_GSM &amp; CDMA'!Q22</f>
        <v>0.6720630993413153</v>
      </c>
      <c r="E13" s="3">
        <f>'Phone 4_GSM &amp; WCDMA'!R22</f>
        <v>1.0426462682189452</v>
      </c>
      <c r="F13" s="3">
        <f>'Phone 4_GSM &amp; WCDMA'!R70</f>
        <v>1.1600113894862503</v>
      </c>
      <c r="I13" s="3">
        <f>'Phone 7_GSM &amp; WCDMA'!Q22</f>
        <v>0.7560331236145643</v>
      </c>
      <c r="K13" s="3">
        <v>-0.7471631798107055</v>
      </c>
      <c r="L13" s="3">
        <v>-0.37687333291572855</v>
      </c>
      <c r="M13" s="3">
        <v>-0.24889727206060286</v>
      </c>
      <c r="N13" s="3">
        <v>-0.561799381923457</v>
      </c>
      <c r="O13" s="3"/>
      <c r="P13" s="3">
        <v>-0.8861083247388493</v>
      </c>
      <c r="Q13" s="3">
        <v>-0.32986111801789875</v>
      </c>
      <c r="R13" s="3">
        <v>-0.16190311397398105</v>
      </c>
      <c r="S13" s="3">
        <v>-0.7473406801048341</v>
      </c>
      <c r="U13" s="3">
        <v>-1.114397114915949</v>
      </c>
      <c r="V13" s="3">
        <v>-0.8103599403698922</v>
      </c>
      <c r="W13" s="3">
        <v>-0.5666975096859801</v>
      </c>
      <c r="X13" s="3">
        <v>-1.028954256383873</v>
      </c>
    </row>
    <row r="14" spans="1:24" ht="12.75">
      <c r="A14" s="261"/>
      <c r="B14" s="3">
        <f>'Phone 1_GSM &amp; WCDMA'!Q23</f>
        <v>0.1363440112053027</v>
      </c>
      <c r="C14" s="3">
        <f>'Phone 2_GSM &amp; CDMA'!Q23</f>
        <v>0.13212243166658055</v>
      </c>
      <c r="E14" s="3">
        <f>'Phone 4_GSM &amp; WCDMA'!R23</f>
        <v>-0.05323078360138567</v>
      </c>
      <c r="F14" s="3">
        <f>'Phone 4_GSM &amp; WCDMA'!R71</f>
        <v>0.13647622335118115</v>
      </c>
      <c r="I14" s="3">
        <f>'Phone 7_GSM &amp; WCDMA'!Q23</f>
        <v>-0.32397309391749474</v>
      </c>
      <c r="K14" s="3">
        <v>-0.7118483693300419</v>
      </c>
      <c r="L14" s="3">
        <v>-0.16808568579416416</v>
      </c>
      <c r="M14" s="3">
        <v>-0.22255222400410446</v>
      </c>
      <c r="N14" s="3">
        <v>-0.5350090233727585</v>
      </c>
      <c r="O14" s="3"/>
      <c r="P14" s="3">
        <v>-0.8763654392886728</v>
      </c>
      <c r="Q14" s="3">
        <v>-0.3020325477507768</v>
      </c>
      <c r="R14" s="3">
        <v>-0.15649468227351804</v>
      </c>
      <c r="S14" s="3">
        <v>-0.7157228223200143</v>
      </c>
      <c r="U14" s="3">
        <v>-1.0615242493426855</v>
      </c>
      <c r="V14" s="3">
        <v>-0.8075099088647448</v>
      </c>
      <c r="W14" s="3">
        <v>-0.4835141078368892</v>
      </c>
      <c r="X14" s="3">
        <v>-1.0029383838241621</v>
      </c>
    </row>
    <row r="15" spans="1:24" ht="12.75">
      <c r="A15" s="262"/>
      <c r="B15" s="3">
        <f>'Phone 1_GSM &amp; WCDMA'!Q24</f>
        <v>0.05672943329486202</v>
      </c>
      <c r="C15" s="3">
        <f>'Phone 2_GSM &amp; CDMA'!Q24</f>
        <v>0.20178906405496377</v>
      </c>
      <c r="E15" s="3">
        <f>'Phone 4_GSM &amp; WCDMA'!R24</f>
        <v>0.34460900555666285</v>
      </c>
      <c r="F15" s="3">
        <f>'Phone 4_GSM &amp; WCDMA'!R72</f>
        <v>-0.36179199192341116</v>
      </c>
      <c r="I15" s="3">
        <f>'Phone 7_GSM &amp; WCDMA'!Q24</f>
        <v>0.27978833963296523</v>
      </c>
      <c r="K15" s="3">
        <v>-0.5781681217861063</v>
      </c>
      <c r="L15" s="3">
        <v>-0.1564450995137534</v>
      </c>
      <c r="M15" s="3">
        <v>-0.2105001283336776</v>
      </c>
      <c r="N15" s="3">
        <v>-0.46893284610562347</v>
      </c>
      <c r="O15" s="3"/>
      <c r="P15" s="3">
        <v>-0.856389832393937</v>
      </c>
      <c r="Q15" s="3">
        <v>-0.2840679298927711</v>
      </c>
      <c r="R15" s="3">
        <v>-0.1225112567158888</v>
      </c>
      <c r="S15" s="3">
        <v>-0.6957432756398774</v>
      </c>
      <c r="U15" s="3">
        <v>-1.0267506197772143</v>
      </c>
      <c r="V15" s="3">
        <v>-0.8021609597351471</v>
      </c>
      <c r="W15" s="3">
        <v>-0.4362872758425489</v>
      </c>
      <c r="X15" s="3">
        <v>-0.917739181472232</v>
      </c>
    </row>
    <row r="16" spans="1:24" ht="12.75">
      <c r="A16" s="260" t="s">
        <v>5</v>
      </c>
      <c r="B16" s="3">
        <f>'Phone 1_GSM &amp; WCDMA'!Q25</f>
        <v>-0.014199508600817978</v>
      </c>
      <c r="C16" s="3">
        <f>'Phone 2_GSM &amp; CDMA'!Q25</f>
        <v>-0.11037102102454455</v>
      </c>
      <c r="E16" s="3">
        <f>'Phone 4_GSM &amp; WCDMA'!R25</f>
        <v>-0.5324258160114042</v>
      </c>
      <c r="F16" s="3">
        <f>'Phone 4_GSM &amp; WCDMA'!R73</f>
        <v>-0.7859790687085777</v>
      </c>
      <c r="I16" s="3">
        <f>'Phone 7_GSM &amp; WCDMA'!Q25</f>
        <v>-0.9285955995113433</v>
      </c>
      <c r="K16" s="3">
        <v>-0.5359340407996385</v>
      </c>
      <c r="L16" s="3">
        <v>-0.08639722279234263</v>
      </c>
      <c r="M16" s="3">
        <v>-0.20887286205261546</v>
      </c>
      <c r="N16" s="3">
        <v>-0.4576566574037315</v>
      </c>
      <c r="O16" s="3"/>
      <c r="P16" s="3">
        <v>-0.8442485346219755</v>
      </c>
      <c r="Q16" s="3">
        <v>-0.12699938037847147</v>
      </c>
      <c r="R16" s="3">
        <v>-0.061157538730977734</v>
      </c>
      <c r="S16" s="3">
        <v>-0.6552851055693623</v>
      </c>
      <c r="U16" s="3">
        <v>-1.0252749093014444</v>
      </c>
      <c r="V16" s="3">
        <v>-0.7979894178905766</v>
      </c>
      <c r="W16" s="3">
        <v>-0.43452967016392563</v>
      </c>
      <c r="X16" s="3">
        <v>-0.9043649910744449</v>
      </c>
    </row>
    <row r="17" spans="1:24" ht="12.75">
      <c r="A17" s="263"/>
      <c r="B17" s="3">
        <f>'Phone 1_GSM &amp; WCDMA'!Q26</f>
        <v>-0.6417107966148379</v>
      </c>
      <c r="C17" s="3">
        <f>'Phone 2_GSM &amp; CDMA'!Q26</f>
        <v>-0.6658225853975352</v>
      </c>
      <c r="E17" s="3">
        <f>'Phone 4_GSM &amp; WCDMA'!R26</f>
        <v>-0.7534527456010132</v>
      </c>
      <c r="F17" s="3">
        <f>'Phone 4_GSM &amp; WCDMA'!R74</f>
        <v>-1.0252749093014444</v>
      </c>
      <c r="I17" s="3">
        <f>'Phone 7_GSM &amp; WCDMA'!Q26</f>
        <v>-1.114397114915949</v>
      </c>
      <c r="K17" s="3">
        <v>-0.4534605550187045</v>
      </c>
      <c r="L17" s="3">
        <v>-0.039302936284325796</v>
      </c>
      <c r="M17" s="3">
        <v>-0.07553063157065765</v>
      </c>
      <c r="N17" s="3">
        <v>-0.4360252860111302</v>
      </c>
      <c r="O17" s="3"/>
      <c r="P17" s="3">
        <v>-0.7912409450308893</v>
      </c>
      <c r="Q17" s="3">
        <v>-0.08987532789361552</v>
      </c>
      <c r="R17" s="3">
        <v>-0.007335457901533005</v>
      </c>
      <c r="S17" s="3">
        <v>-0.6483268350780982</v>
      </c>
      <c r="U17" s="3">
        <v>-1.0059745950628667</v>
      </c>
      <c r="V17" s="3">
        <v>-0.7289163728622619</v>
      </c>
      <c r="W17" s="3">
        <v>-0.4100247455004471</v>
      </c>
      <c r="X17" s="3">
        <v>-0.8549695237013779</v>
      </c>
    </row>
    <row r="18" spans="1:24" ht="12.75">
      <c r="A18" s="263"/>
      <c r="B18" s="3">
        <f>'Phone 1_GSM &amp; WCDMA'!Q27</f>
        <v>1.2976211018304866</v>
      </c>
      <c r="C18" s="3">
        <f>'Phone 2_GSM &amp; CDMA'!Q27</f>
        <v>0.6964938125517577</v>
      </c>
      <c r="E18" s="3">
        <f>'Phone 4_GSM &amp; WCDMA'!R27</f>
        <v>1.9946736785675903</v>
      </c>
      <c r="F18" s="3">
        <f>'Phone 4_GSM &amp; WCDMA'!R75</f>
        <v>2.0484680797797985</v>
      </c>
      <c r="I18" s="3">
        <f>'Phone 7_GSM &amp; WCDMA'!Q27</f>
        <v>2.3509036391392506</v>
      </c>
      <c r="K18" s="3">
        <v>-0.3976941524730364</v>
      </c>
      <c r="L18" s="3">
        <v>-0.03545280764649661</v>
      </c>
      <c r="M18" s="3">
        <v>-0.04491978018850773</v>
      </c>
      <c r="N18" s="3">
        <v>-0.40211746515659996</v>
      </c>
      <c r="O18" s="3"/>
      <c r="P18" s="3">
        <v>-0.7859790687085777</v>
      </c>
      <c r="Q18" s="3">
        <v>0.130107033333271</v>
      </c>
      <c r="R18" s="3">
        <v>-0.004020865364434911</v>
      </c>
      <c r="S18" s="3">
        <v>-0.5535953320421996</v>
      </c>
      <c r="U18" s="3">
        <v>-0.9346956209140131</v>
      </c>
      <c r="V18" s="3">
        <v>-0.6307746172922037</v>
      </c>
      <c r="W18" s="3">
        <v>-0.34730683952851393</v>
      </c>
      <c r="X18" s="3">
        <v>-0.8023040489145785</v>
      </c>
    </row>
    <row r="19" spans="1:24" ht="12.75">
      <c r="A19" s="263"/>
      <c r="B19" s="3">
        <f>'Phone 1_GSM &amp; WCDMA'!Q28</f>
        <v>-0.6417107966148379</v>
      </c>
      <c r="C19" s="3">
        <f>'Phone 2_GSM &amp; CDMA'!Q28</f>
        <v>0.07969979387032566</v>
      </c>
      <c r="E19" s="3">
        <f>'Phone 4_GSM &amp; WCDMA'!R28</f>
        <v>-0.7087951169551729</v>
      </c>
      <c r="F19" s="3">
        <f>'Phone 4_GSM &amp; WCDMA'!R76</f>
        <v>-0.23721410176978353</v>
      </c>
      <c r="I19" s="3">
        <f>'Phone 7_GSM &amp; WCDMA'!Q28</f>
        <v>-0.30791092471196535</v>
      </c>
      <c r="K19" s="3">
        <v>-0.36179199192341116</v>
      </c>
      <c r="L19" s="3">
        <v>0.03545280764649661</v>
      </c>
      <c r="M19" s="3">
        <v>-0.010181024823221918</v>
      </c>
      <c r="N19" s="3">
        <v>-0.3849438312083109</v>
      </c>
      <c r="O19" s="3"/>
      <c r="P19" s="3">
        <v>-0.7534527456010132</v>
      </c>
      <c r="Q19" s="3">
        <v>0.17412598691364423</v>
      </c>
      <c r="R19" s="3">
        <v>0.10046352182818907</v>
      </c>
      <c r="S19" s="3">
        <v>-0.5408711598008757</v>
      </c>
      <c r="U19" s="3">
        <v>-0.9285955995113433</v>
      </c>
      <c r="V19" s="3">
        <v>-0.6256641844547239</v>
      </c>
      <c r="W19" s="3">
        <v>-0.3275877411748347</v>
      </c>
      <c r="X19" s="3">
        <v>-0.7839067245500075</v>
      </c>
    </row>
    <row r="20" spans="1:24" ht="12.75">
      <c r="A20" s="263"/>
      <c r="B20" s="3">
        <f>'Phone 1_GSM &amp; WCDMA'!Q29</f>
        <v>-0.08092590091823126</v>
      </c>
      <c r="C20" s="3">
        <f>'Phone 2_GSM &amp; CDMA'!Q29</f>
        <v>-0.34971855823531683</v>
      </c>
      <c r="E20" s="3">
        <f>'Phone 4_GSM &amp; WCDMA'!R29</f>
        <v>-1.2013472449551337</v>
      </c>
      <c r="F20" s="3">
        <f>'Phone 4_GSM &amp; WCDMA'!R77</f>
        <v>-0.8442485346219755</v>
      </c>
      <c r="I20" s="3">
        <f>'Phone 7_GSM &amp; WCDMA'!Q29</f>
        <v>-1.317763764541997</v>
      </c>
      <c r="K20" s="3">
        <v>-0.32397309391749474</v>
      </c>
      <c r="L20" s="3">
        <v>0.03930293628432224</v>
      </c>
      <c r="M20" s="3">
        <v>0.044919780188500624</v>
      </c>
      <c r="N20" s="3">
        <v>-0.37232381541656423</v>
      </c>
      <c r="O20" s="3"/>
      <c r="P20" s="3">
        <v>-0.7296519556587526</v>
      </c>
      <c r="Q20" s="3">
        <v>0.25735221981248557</v>
      </c>
      <c r="R20" s="3">
        <v>0.13520832899041935</v>
      </c>
      <c r="S20" s="3">
        <v>-0.49734657829008455</v>
      </c>
      <c r="U20" s="3">
        <v>-0.8861083247388493</v>
      </c>
      <c r="V20" s="3">
        <v>-0.6131683194974933</v>
      </c>
      <c r="W20" s="3">
        <v>-0.24889727206060286</v>
      </c>
      <c r="X20" s="3">
        <v>-0.7593593135837793</v>
      </c>
    </row>
    <row r="21" spans="1:24" ht="12.75">
      <c r="A21" s="263"/>
      <c r="B21" s="3">
        <f>'Phone 1_GSM &amp; WCDMA'!Q30</f>
        <v>-0.856389832393937</v>
      </c>
      <c r="C21" s="3">
        <f>'Phone 2_GSM &amp; CDMA'!Q30</f>
        <v>-0.30941273352880927</v>
      </c>
      <c r="E21" s="3">
        <f>'Phone 4_GSM &amp; WCDMA'!R30</f>
        <v>-1.0267506197772143</v>
      </c>
      <c r="F21" s="3">
        <f>'Phone 4_GSM &amp; WCDMA'!R78</f>
        <v>-0.8861083247388493</v>
      </c>
      <c r="I21" s="3">
        <f>'Phone 7_GSM &amp; WCDMA'!Q30</f>
        <v>-1.0615242493426855</v>
      </c>
      <c r="K21" s="3">
        <v>-0.30653662206700005</v>
      </c>
      <c r="L21" s="3">
        <v>0.05165034327609064</v>
      </c>
      <c r="M21" s="3">
        <v>0.13115083046727705</v>
      </c>
      <c r="N21" s="3">
        <v>-0.3178504716085868</v>
      </c>
      <c r="O21" s="3"/>
      <c r="P21" s="3">
        <v>-0.7087951169551729</v>
      </c>
      <c r="Q21" s="3">
        <v>0.38920345375280263</v>
      </c>
      <c r="R21" s="3">
        <v>0.15635728693203532</v>
      </c>
      <c r="S21" s="3">
        <v>-0.46072534383100106</v>
      </c>
      <c r="U21" s="3">
        <v>-0.8763654392886728</v>
      </c>
      <c r="V21" s="3">
        <v>-0.40615933047494934</v>
      </c>
      <c r="W21" s="3">
        <v>-0.24255767561733776</v>
      </c>
      <c r="X21" s="3">
        <v>-0.757128545445223</v>
      </c>
    </row>
    <row r="22" spans="1:24" ht="12.75">
      <c r="A22" s="263"/>
      <c r="B22" s="3">
        <f>'Phone 1_GSM &amp; WCDMA'!Q31</f>
        <v>1.3650927491522538</v>
      </c>
      <c r="C22" s="3">
        <f>'Phone 2_GSM &amp; CDMA'!Q31</f>
        <v>0.6526586816282922</v>
      </c>
      <c r="E22" s="3">
        <f>'Phone 4_GSM &amp; WCDMA'!R31</f>
        <v>2.549639760827244</v>
      </c>
      <c r="F22" s="3">
        <f>'Phone 4_GSM &amp; WCDMA'!R79</f>
        <v>1.9309117265547648</v>
      </c>
      <c r="I22" s="3">
        <f>'Phone 7_GSM &amp; WCDMA'!Q31</f>
        <v>2.530713856423791</v>
      </c>
      <c r="K22" s="3">
        <v>-0.3005305402924563</v>
      </c>
      <c r="L22" s="3">
        <v>0.12242490850422882</v>
      </c>
      <c r="M22" s="3">
        <v>0.15279709368569883</v>
      </c>
      <c r="N22" s="3">
        <v>-0.311298047577381</v>
      </c>
      <c r="O22" s="3"/>
      <c r="P22" s="3">
        <v>-0.6829077844389921</v>
      </c>
      <c r="Q22" s="3">
        <v>0.41973644591152137</v>
      </c>
      <c r="R22" s="3">
        <v>0.1923794121844118</v>
      </c>
      <c r="S22" s="3">
        <v>-0.42679177142181857</v>
      </c>
      <c r="U22" s="3">
        <v>-0.856389832393937</v>
      </c>
      <c r="V22" s="3">
        <v>-0.37687333291572855</v>
      </c>
      <c r="W22" s="3">
        <v>-0.22255222400410446</v>
      </c>
      <c r="X22" s="3">
        <v>-0.7473406801048341</v>
      </c>
    </row>
    <row r="23" spans="1:24" ht="12.75">
      <c r="A23" s="263"/>
      <c r="B23" s="3">
        <f>'Phone 1_GSM &amp; WCDMA'!Q32</f>
        <v>-0.42777701584007843</v>
      </c>
      <c r="C23" s="3">
        <f>'Phone 2_GSM &amp; CDMA'!Q32</f>
        <v>0.006472610135830337</v>
      </c>
      <c r="E23" s="3">
        <f>'Phone 4_GSM &amp; WCDMA'!R32</f>
        <v>-0.32154189609489237</v>
      </c>
      <c r="F23" s="3">
        <f>'Phone 4_GSM &amp; WCDMA'!R80</f>
        <v>-0.20055486719395077</v>
      </c>
      <c r="I23" s="3">
        <f>'Phone 7_GSM &amp; WCDMA'!Q32</f>
        <v>-0.1514258425391084</v>
      </c>
      <c r="K23" s="3">
        <v>-0.24178021513571224</v>
      </c>
      <c r="L23" s="3">
        <v>0.15851579262984927</v>
      </c>
      <c r="M23" s="3">
        <v>0.2024675266975322</v>
      </c>
      <c r="N23" s="3">
        <v>-0.19539993358512575</v>
      </c>
      <c r="O23" s="3"/>
      <c r="P23" s="3">
        <v>-0.6658225853975352</v>
      </c>
      <c r="Q23" s="3">
        <v>0.4211564866170896</v>
      </c>
      <c r="R23" s="3">
        <v>0.2539139988833057</v>
      </c>
      <c r="S23" s="3">
        <v>-0.39890380428816385</v>
      </c>
      <c r="U23" s="3">
        <v>-0.8442485346219755</v>
      </c>
      <c r="V23" s="3">
        <v>-0.32986111801789875</v>
      </c>
      <c r="W23" s="3">
        <v>-0.2105001283336776</v>
      </c>
      <c r="X23" s="3">
        <v>-0.7157228223200143</v>
      </c>
    </row>
    <row r="24" spans="1:24" ht="12.75">
      <c r="A24" s="263"/>
      <c r="B24" s="3">
        <f>'Phone 1_GSM &amp; WCDMA'!Q33</f>
        <v>0.4274549126116085</v>
      </c>
      <c r="C24" s="3">
        <f>'Phone 2_GSM &amp; CDMA'!Q33</f>
        <v>-0.051567491266933274</v>
      </c>
      <c r="E24" s="3">
        <f>'Phone 4_GSM &amp; WCDMA'!R33</f>
        <v>0.1097915183939584</v>
      </c>
      <c r="F24" s="3">
        <f>'Phone 4_GSM &amp; WCDMA'!R81</f>
        <v>-0.27188578717120393</v>
      </c>
      <c r="I24" s="3">
        <f>'Phone 7_GSM &amp; WCDMA'!Q33</f>
        <v>-1.2157026455403717</v>
      </c>
      <c r="K24" s="3">
        <v>-0.17827173086090653</v>
      </c>
      <c r="L24" s="3">
        <v>0.16808568579416772</v>
      </c>
      <c r="M24" s="3">
        <v>0.20887286205261546</v>
      </c>
      <c r="N24" s="3">
        <v>-0.14043121384720791</v>
      </c>
      <c r="O24" s="3"/>
      <c r="P24" s="3">
        <v>-0.6417107966148379</v>
      </c>
      <c r="Q24" s="3">
        <v>0.4738159360232501</v>
      </c>
      <c r="R24" s="3">
        <v>0.28441437068986275</v>
      </c>
      <c r="S24" s="3">
        <v>-0.3714427820840065</v>
      </c>
      <c r="U24" s="3">
        <v>-0.8219542959941109</v>
      </c>
      <c r="V24" s="3">
        <v>-0.3020325477507768</v>
      </c>
      <c r="W24" s="3">
        <v>-0.20887286205261546</v>
      </c>
      <c r="X24" s="3">
        <v>-0.6957432756398774</v>
      </c>
    </row>
    <row r="25" spans="1:24" ht="12.75">
      <c r="A25" s="261"/>
      <c r="B25" s="3">
        <f>'Phone 1_GSM &amp; WCDMA'!Q34</f>
        <v>-0.6114024372190556</v>
      </c>
      <c r="C25" s="3">
        <f>'Phone 2_GSM &amp; CDMA'!Q34</f>
        <v>-0.591796888731082</v>
      </c>
      <c r="E25" s="3">
        <f>'Phone 4_GSM &amp; WCDMA'!R34</f>
        <v>-1.2349137129146968</v>
      </c>
      <c r="F25" s="3">
        <f>'Phone 4_GSM &amp; WCDMA'!R82</f>
        <v>-0.8763654392886728</v>
      </c>
      <c r="I25" s="3">
        <f>'Phone 7_GSM &amp; WCDMA'!Q34</f>
        <v>-0.7296519556587526</v>
      </c>
      <c r="K25" s="3">
        <v>-0.17274144944050107</v>
      </c>
      <c r="L25" s="3">
        <v>0.2357437731398626</v>
      </c>
      <c r="M25" s="3">
        <v>0.2105001283336776</v>
      </c>
      <c r="N25" s="3">
        <v>-0.10444737857071473</v>
      </c>
      <c r="O25" s="3"/>
      <c r="P25" s="3">
        <v>-0.6417107966148379</v>
      </c>
      <c r="Q25" s="3">
        <v>0.5861004776435479</v>
      </c>
      <c r="R25" s="3">
        <v>0.3271568209048539</v>
      </c>
      <c r="S25" s="3">
        <v>-0.36577518386831187</v>
      </c>
      <c r="U25" s="3">
        <v>-0.7912409450308893</v>
      </c>
      <c r="V25" s="3">
        <v>-0.2840679298927711</v>
      </c>
      <c r="W25" s="3">
        <v>-0.19116893845352934</v>
      </c>
      <c r="X25" s="3">
        <v>-0.6552851055693623</v>
      </c>
    </row>
    <row r="26" spans="1:24" ht="12.75">
      <c r="A26" s="261"/>
      <c r="B26" s="3">
        <f>'Phone 1_GSM &amp; WCDMA'!Q35</f>
        <v>0.9751884696383293</v>
      </c>
      <c r="C26" s="3">
        <f>'Phone 2_GSM &amp; CDMA'!Q35</f>
        <v>0.22760750478069625</v>
      </c>
      <c r="E26" s="3">
        <f>'Phone 4_GSM &amp; WCDMA'!R35</f>
        <v>1.7365655079046505</v>
      </c>
      <c r="F26" s="3">
        <f>'Phone 4_GSM &amp; WCDMA'!R83</f>
        <v>1.8311590108988725</v>
      </c>
      <c r="I26" s="3">
        <f>'Phone 7_GSM &amp; WCDMA'!Q35</f>
        <v>2.048211512732955</v>
      </c>
      <c r="K26" s="3">
        <v>-0.16239607181501015</v>
      </c>
      <c r="L26" s="3">
        <v>0.33664365638971105</v>
      </c>
      <c r="M26" s="3">
        <v>0.2333517579600759</v>
      </c>
      <c r="N26" s="3">
        <v>-0.07960149346670775</v>
      </c>
      <c r="O26" s="3"/>
      <c r="P26" s="3">
        <v>-0.6114433133839157</v>
      </c>
      <c r="Q26" s="3">
        <v>0.6225565314999102</v>
      </c>
      <c r="R26" s="3">
        <v>0.34766362072705803</v>
      </c>
      <c r="S26" s="3">
        <v>-0.291579840769856</v>
      </c>
      <c r="U26" s="3">
        <v>-0.7859790687085777</v>
      </c>
      <c r="V26" s="3">
        <v>-0.16808568579416416</v>
      </c>
      <c r="W26" s="3">
        <v>-0.16190311397398105</v>
      </c>
      <c r="X26" s="3">
        <v>-0.6483268350780982</v>
      </c>
    </row>
    <row r="27" spans="1:24" ht="12.75">
      <c r="A27" s="262"/>
      <c r="B27" s="3">
        <f>'Phone 1_GSM &amp; WCDMA'!Q36</f>
        <v>-0.7912409450308893</v>
      </c>
      <c r="C27" s="3">
        <f>'Phone 2_GSM &amp; CDMA'!Q36</f>
        <v>0.41575687521732263</v>
      </c>
      <c r="E27" s="3">
        <f>'Phone 4_GSM &amp; WCDMA'!R36</f>
        <v>-0.6114433133839157</v>
      </c>
      <c r="F27" s="3">
        <f>'Phone 4_GSM &amp; WCDMA'!R84</f>
        <v>-0.6829077844389921</v>
      </c>
      <c r="I27" s="3">
        <f>'Phone 7_GSM &amp; WCDMA'!Q36</f>
        <v>-0.10285691153382004</v>
      </c>
      <c r="K27" s="3">
        <v>-0.15234798197307953</v>
      </c>
      <c r="L27" s="3">
        <v>0.45932069295697886</v>
      </c>
      <c r="M27" s="3">
        <v>0.23618985729464725</v>
      </c>
      <c r="N27" s="3">
        <v>-0.06141765867126736</v>
      </c>
      <c r="O27" s="3"/>
      <c r="P27" s="3">
        <v>-0.6114024372190556</v>
      </c>
      <c r="Q27" s="3">
        <v>0.6253713750474397</v>
      </c>
      <c r="R27" s="3">
        <v>0.408464378259481</v>
      </c>
      <c r="S27" s="3">
        <v>-0.28585477634992884</v>
      </c>
      <c r="U27" s="3">
        <v>-0.765352053681724</v>
      </c>
      <c r="V27" s="3">
        <v>-0.1564450995137534</v>
      </c>
      <c r="W27" s="3">
        <v>-0.15649468227351804</v>
      </c>
      <c r="X27" s="3">
        <v>-0.561799381923457</v>
      </c>
    </row>
    <row r="28" spans="1:24" ht="12.75">
      <c r="A28" s="260" t="s">
        <v>6</v>
      </c>
      <c r="B28" s="3">
        <f>'Phone 1_GSM &amp; WCDMA'!Q37</f>
        <v>0.16871018243929115</v>
      </c>
      <c r="E28" s="3">
        <f>'Phone 4_GSM &amp; WCDMA'!R37</f>
        <v>-0.19539993358512575</v>
      </c>
      <c r="F28" s="3">
        <f>'Phone 4_GSM &amp; WCDMA'!R85</f>
        <v>0.3526102112646754</v>
      </c>
      <c r="I28" s="3">
        <f>'Phone 7_GSM &amp; WCDMA'!Q37</f>
        <v>-0.06141765867126736</v>
      </c>
      <c r="K28" s="3">
        <v>-0.14163359783145069</v>
      </c>
      <c r="L28" s="3">
        <v>0.5625835143955911</v>
      </c>
      <c r="M28" s="3">
        <v>0.6315302416745823</v>
      </c>
      <c r="N28" s="3">
        <v>-0.021873944985124183</v>
      </c>
      <c r="O28" s="3"/>
      <c r="P28" s="3">
        <v>-0.591796888731082</v>
      </c>
      <c r="Q28" s="3">
        <v>1.0530898547295884</v>
      </c>
      <c r="R28" s="3">
        <v>0.4345296701639221</v>
      </c>
      <c r="S28" s="3">
        <v>-0.28185289199614516</v>
      </c>
      <c r="U28" s="3">
        <v>-0.7534527456010132</v>
      </c>
      <c r="V28" s="3">
        <v>-0.12699938037847147</v>
      </c>
      <c r="W28" s="3">
        <v>-0.1225112567158888</v>
      </c>
      <c r="X28" s="3">
        <v>-0.5535953320421996</v>
      </c>
    </row>
    <row r="29" spans="1:24" ht="12.75">
      <c r="A29" s="263"/>
      <c r="B29" s="3">
        <f>'Phone 1_GSM &amp; WCDMA'!Q38</f>
        <v>0.2552812277024401</v>
      </c>
      <c r="E29" s="3">
        <f>'Phone 4_GSM &amp; WCDMA'!R38</f>
        <v>0.37944880562255534</v>
      </c>
      <c r="F29" s="3">
        <f>'Phone 4_GSM &amp; WCDMA'!R86</f>
        <v>0.5002492837166699</v>
      </c>
      <c r="I29" s="3">
        <f>'Phone 7_GSM &amp; WCDMA'!Q38</f>
        <v>0.40300779412706333</v>
      </c>
      <c r="K29" s="3">
        <v>-0.06986848911195409</v>
      </c>
      <c r="L29" s="3">
        <v>0.6490016527810454</v>
      </c>
      <c r="M29" s="3">
        <v>0.7483520924916505</v>
      </c>
      <c r="N29" s="3">
        <v>0.011171278423475428</v>
      </c>
      <c r="O29" s="3"/>
      <c r="P29" s="3">
        <v>-0.5324258160114042</v>
      </c>
      <c r="Q29" s="3">
        <v>1.218751529539972</v>
      </c>
      <c r="R29" s="3">
        <v>0.8507161100694276</v>
      </c>
      <c r="S29" s="3">
        <v>-0.2625785128652005</v>
      </c>
      <c r="U29" s="3">
        <v>-0.7471631798107055</v>
      </c>
      <c r="V29" s="3">
        <v>-0.08987532789361552</v>
      </c>
      <c r="W29" s="3">
        <v>-0.07553063157065765</v>
      </c>
      <c r="X29" s="3">
        <v>-0.5408711598008757</v>
      </c>
    </row>
    <row r="30" spans="1:24" ht="12.75">
      <c r="A30" s="263"/>
      <c r="B30" s="3">
        <f>'Phone 1_GSM &amp; WCDMA'!Q39</f>
        <v>-0.40211746515659996</v>
      </c>
      <c r="E30" s="3">
        <f>'Phone 4_GSM &amp; WCDMA'!R39</f>
        <v>-0.07960149346670775</v>
      </c>
      <c r="F30" s="3">
        <f>'Phone 4_GSM &amp; WCDMA'!R87</f>
        <v>-0.5350090233727585</v>
      </c>
      <c r="I30" s="3">
        <f>'Phone 7_GSM &amp; WCDMA'!Q39</f>
        <v>-0.46893284610562347</v>
      </c>
      <c r="K30" s="3">
        <v>-0.05323078360138567</v>
      </c>
      <c r="L30" s="3">
        <v>0.981131379842985</v>
      </c>
      <c r="M30" s="3">
        <v>0.76617348901474</v>
      </c>
      <c r="N30" s="3">
        <v>0.020840299937205486</v>
      </c>
      <c r="O30" s="3"/>
      <c r="P30" s="3">
        <v>-0.42777701584007843</v>
      </c>
      <c r="Q30" s="3">
        <v>1.2192312835820047</v>
      </c>
      <c r="R30" s="3">
        <v>1.3073454000755511</v>
      </c>
      <c r="S30" s="3">
        <v>-0.2464629190918366</v>
      </c>
      <c r="U30" s="3">
        <v>-0.7296519556587526</v>
      </c>
      <c r="V30" s="3">
        <v>-0.08639722279234263</v>
      </c>
      <c r="W30" s="3">
        <v>-0.061157538730977734</v>
      </c>
      <c r="X30" s="3">
        <v>-0.5350090233727585</v>
      </c>
    </row>
    <row r="31" spans="1:24" ht="12.75">
      <c r="A31" s="263"/>
      <c r="B31" s="3">
        <f>'Phone 1_GSM &amp; WCDMA'!Q40</f>
        <v>-0.021873944985124183</v>
      </c>
      <c r="E31" s="3">
        <f>'Phone 4_GSM &amp; WCDMA'!R40</f>
        <v>-0.10444737857071473</v>
      </c>
      <c r="F31" s="3">
        <f>'Phone 4_GSM &amp; WCDMA'!R88</f>
        <v>-0.3178504716085868</v>
      </c>
      <c r="I31" s="3">
        <f>'Phone 7_GSM &amp; WCDMA'!Q40</f>
        <v>0.1273427106498204</v>
      </c>
      <c r="K31" s="3">
        <v>-0.01220709735540737</v>
      </c>
      <c r="L31" s="3">
        <v>1.310510668523115</v>
      </c>
      <c r="M31" s="3">
        <v>0.9766215865600003</v>
      </c>
      <c r="N31" s="3">
        <v>0.04246570612214384</v>
      </c>
      <c r="O31" s="3"/>
      <c r="P31" s="3">
        <v>-0.34971855823531683</v>
      </c>
      <c r="Q31" s="3">
        <v>1.6434612373775508</v>
      </c>
      <c r="S31" s="3">
        <v>-0.20646772460445817</v>
      </c>
      <c r="U31" s="3">
        <v>-0.7118483693300419</v>
      </c>
      <c r="V31" s="3">
        <v>-0.039302936284325796</v>
      </c>
      <c r="W31" s="3">
        <v>-0.04491978018850773</v>
      </c>
      <c r="X31" s="3">
        <v>-0.49734657829008455</v>
      </c>
    </row>
    <row r="32" spans="1:24" ht="12.75">
      <c r="A32" s="263"/>
      <c r="B32" s="3">
        <f>'Phone 1_GSM &amp; WCDMA'!Q41</f>
        <v>-1.21052529259115</v>
      </c>
      <c r="E32" s="3">
        <f>'Phone 4_GSM &amp; WCDMA'!R41</f>
        <v>-0.9043649910744449</v>
      </c>
      <c r="F32" s="3">
        <f>'Phone 4_GSM &amp; WCDMA'!R89</f>
        <v>-1.3416383749538063</v>
      </c>
      <c r="I32" s="3">
        <f>'Phone 7_GSM &amp; WCDMA'!Q41</f>
        <v>-1.1496389253014172</v>
      </c>
      <c r="K32" s="3">
        <v>0.03714318707731934</v>
      </c>
      <c r="L32" s="3">
        <v>1.64796465967477</v>
      </c>
      <c r="M32" s="3">
        <v>1.299030364318746</v>
      </c>
      <c r="N32" s="3">
        <v>0.06888910110613722</v>
      </c>
      <c r="O32" s="3"/>
      <c r="P32" s="3">
        <v>-0.32154189609489237</v>
      </c>
      <c r="S32" s="3">
        <v>-0.09622894170702168</v>
      </c>
      <c r="U32" s="3">
        <v>-0.7087951169551729</v>
      </c>
      <c r="V32" s="3">
        <v>-0.03545280764649661</v>
      </c>
      <c r="W32" s="3">
        <v>-0.010181024823221918</v>
      </c>
      <c r="X32" s="3">
        <v>-0.46893284610562347</v>
      </c>
    </row>
    <row r="33" spans="1:24" ht="12.75">
      <c r="A33" s="263"/>
      <c r="B33" s="3">
        <f>'Phone 1_GSM &amp; WCDMA'!Q42</f>
        <v>1.168059586468999</v>
      </c>
      <c r="E33" s="3">
        <f>'Phone 4_GSM &amp; WCDMA'!R42</f>
        <v>1.3351101978042017</v>
      </c>
      <c r="F33" s="3">
        <f>'Phone 4_GSM &amp; WCDMA'!R90</f>
        <v>1.5840473214250395</v>
      </c>
      <c r="I33" s="3">
        <f>'Phone 7_GSM &amp; WCDMA'!Q42</f>
        <v>1.257169551710362</v>
      </c>
      <c r="K33" s="3">
        <v>0.046400708658985934</v>
      </c>
      <c r="L33" s="3">
        <v>2.1842977094412532</v>
      </c>
      <c r="M33" s="3">
        <v>1.447007753423346</v>
      </c>
      <c r="N33" s="3">
        <v>0.1273427106498204</v>
      </c>
      <c r="O33" s="3"/>
      <c r="P33" s="3">
        <v>-0.30941273352880927</v>
      </c>
      <c r="S33" s="3">
        <v>-0.08084263890339116</v>
      </c>
      <c r="U33" s="3">
        <v>-0.6829077844389921</v>
      </c>
      <c r="V33" s="3">
        <v>0.03545280764649661</v>
      </c>
      <c r="W33" s="3">
        <v>-0.007335457901533005</v>
      </c>
      <c r="X33" s="3">
        <v>-0.46072534383100106</v>
      </c>
    </row>
    <row r="34" spans="1:24" ht="12.75">
      <c r="A34" s="263"/>
      <c r="B34" s="3">
        <f>'Phone 1_GSM &amp; WCDMA'!Q43</f>
        <v>0.04246570612214384</v>
      </c>
      <c r="E34" s="3">
        <f>'Phone 4_GSM &amp; WCDMA'!R43</f>
        <v>-1.028954256383873</v>
      </c>
      <c r="F34" s="3">
        <f>'Phone 4_GSM &amp; WCDMA'!R91</f>
        <v>-0.311298047577381</v>
      </c>
      <c r="I34" s="3">
        <f>'Phone 7_GSM &amp; WCDMA'!Q43</f>
        <v>-0.4576566574037315</v>
      </c>
      <c r="K34" s="3">
        <v>0.05672943329486202</v>
      </c>
      <c r="N34" s="3">
        <v>0.16871018243929115</v>
      </c>
      <c r="O34" s="3"/>
      <c r="P34" s="3">
        <v>-0.30791092471196535</v>
      </c>
      <c r="S34" s="3">
        <v>-0.002589370258732515</v>
      </c>
      <c r="U34" s="3">
        <v>-0.6658225853975352</v>
      </c>
      <c r="V34" s="3">
        <v>0.03930293628432224</v>
      </c>
      <c r="W34" s="3">
        <v>-0.004020865364434911</v>
      </c>
      <c r="X34" s="3">
        <v>-0.4576566574037315</v>
      </c>
    </row>
    <row r="35" spans="1:24" ht="12.75">
      <c r="A35" s="261"/>
      <c r="B35" s="3">
        <f>'Phone 1_GSM &amp; WCDMA'!Q44</f>
        <v>-34.70774810734738</v>
      </c>
      <c r="E35" s="3">
        <f>'Phone 4_GSM &amp; WCDMA'!R44</f>
        <v>0.5982090496541126</v>
      </c>
      <c r="F35" s="3">
        <f>'Phone 4_GSM &amp; WCDMA'!R92</f>
        <v>0.06888910110613722</v>
      </c>
      <c r="I35" s="3">
        <f>'Phone 7_GSM &amp; WCDMA'!Q44</f>
        <v>0.35012603099477246</v>
      </c>
      <c r="K35" s="3">
        <v>0.06171581384386826</v>
      </c>
      <c r="N35" s="3">
        <v>0.2552812277024401</v>
      </c>
      <c r="O35" s="3"/>
      <c r="P35" s="3">
        <v>-0.27188578717120393</v>
      </c>
      <c r="S35" s="3">
        <v>0.09721947866197667</v>
      </c>
      <c r="U35" s="3">
        <v>-0.6417107966148379</v>
      </c>
      <c r="V35" s="3">
        <v>0.05165034327609064</v>
      </c>
      <c r="W35" s="3">
        <v>0.044919780188500624</v>
      </c>
      <c r="X35" s="3">
        <v>-0.4360252860111302</v>
      </c>
    </row>
    <row r="36" spans="1:24" ht="12.75">
      <c r="A36" s="261"/>
      <c r="B36" s="3">
        <f>'Phone 1_GSM &amp; WCDMA'!Q45</f>
        <v>-1.1732670066263466</v>
      </c>
      <c r="E36" s="3">
        <f>'Phone 4_GSM &amp; WCDMA'!R45</f>
        <v>-1.1132931173389409</v>
      </c>
      <c r="F36" s="3">
        <f>'Phone 4_GSM &amp; WCDMA'!R93</f>
        <v>-0.8023040489145785</v>
      </c>
      <c r="I36" s="3">
        <f>'Phone 7_GSM &amp; WCDMA'!Q45</f>
        <v>-0.7593593135837793</v>
      </c>
      <c r="K36" s="3">
        <v>0.13212243166658055</v>
      </c>
      <c r="N36" s="3">
        <v>0.35012603099477246</v>
      </c>
      <c r="O36" s="3"/>
      <c r="P36" s="3">
        <v>-0.23721410176978353</v>
      </c>
      <c r="S36" s="3">
        <v>0.230512416507473</v>
      </c>
      <c r="U36" s="3">
        <v>-0.6417107966148379</v>
      </c>
      <c r="V36" s="3">
        <v>0.12242490850422882</v>
      </c>
      <c r="W36" s="3">
        <v>0.10046352182818907</v>
      </c>
      <c r="X36" s="3">
        <v>-0.42679177142181857</v>
      </c>
    </row>
    <row r="37" spans="1:24" ht="12.75">
      <c r="A37" s="261"/>
      <c r="B37" s="3">
        <f>'Phone 1_GSM &amp; WCDMA'!Q46</f>
        <v>1.3136982204735688</v>
      </c>
      <c r="E37" s="3">
        <f>'Phone 4_GSM &amp; WCDMA'!R46</f>
        <v>1.4773966486100392</v>
      </c>
      <c r="F37" s="3">
        <f>'Phone 4_GSM &amp; WCDMA'!R94</f>
        <v>1.6106531503422659</v>
      </c>
      <c r="I37" s="3">
        <f>'Phone 7_GSM &amp; WCDMA'!Q46</f>
        <v>1.309987417083768</v>
      </c>
      <c r="K37" s="3">
        <v>0.1363440112053027</v>
      </c>
      <c r="N37" s="3">
        <v>0.3526102112646754</v>
      </c>
      <c r="O37" s="3"/>
      <c r="P37" s="3">
        <v>-0.20055486719395077</v>
      </c>
      <c r="S37" s="3">
        <v>0.920328551730961</v>
      </c>
      <c r="U37" s="3">
        <v>-0.6114433133839157</v>
      </c>
      <c r="V37" s="3">
        <v>0.130107033333271</v>
      </c>
      <c r="W37" s="3">
        <v>0.13115083046727705</v>
      </c>
      <c r="X37" s="3">
        <v>-0.40211746515659996</v>
      </c>
    </row>
    <row r="38" spans="1:24" ht="12.75">
      <c r="A38" s="261"/>
      <c r="B38" s="3">
        <f>'Phone 1_GSM &amp; WCDMA'!Q47</f>
        <v>-0.14043121384720791</v>
      </c>
      <c r="E38" s="3">
        <f>'Phone 4_GSM &amp; WCDMA'!R47</f>
        <v>-0.3849438312083109</v>
      </c>
      <c r="F38" s="3">
        <f>'Phone 4_GSM &amp; WCDMA'!R95</f>
        <v>-0.37232381541656423</v>
      </c>
      <c r="I38" s="3">
        <f>'Phone 7_GSM &amp; WCDMA'!Q47</f>
        <v>-0.561799381923457</v>
      </c>
      <c r="K38" s="3">
        <v>0.13647622335118115</v>
      </c>
      <c r="N38" s="3">
        <v>0.37944880562255534</v>
      </c>
      <c r="O38" s="3"/>
      <c r="P38" s="3">
        <v>-0.1514258425391084</v>
      </c>
      <c r="S38" s="3">
        <v>0.9558580898261795</v>
      </c>
      <c r="U38" s="3">
        <v>-0.6114024372190556</v>
      </c>
      <c r="V38" s="3">
        <v>0.15851579262984927</v>
      </c>
      <c r="W38" s="3">
        <v>0.13520832899041935</v>
      </c>
      <c r="X38" s="3">
        <v>-0.39890380428816385</v>
      </c>
    </row>
    <row r="39" spans="1:24" ht="12.75">
      <c r="A39" s="262"/>
      <c r="B39" s="3">
        <f>'Phone 1_GSM &amp; WCDMA'!Q48</f>
        <v>-36.01204856121033</v>
      </c>
      <c r="E39" s="3">
        <f>'Phone 4_GSM &amp; WCDMA'!R48</f>
        <v>0.020840299937205486</v>
      </c>
      <c r="F39" s="3">
        <f>'Phone 4_GSM &amp; WCDMA'!R96</f>
        <v>-0.4360252860111302</v>
      </c>
      <c r="I39" s="3">
        <f>'Phone 7_GSM &amp; WCDMA'!Q48</f>
        <v>0.011171278423475428</v>
      </c>
      <c r="K39" s="3">
        <v>0.14451359248579365</v>
      </c>
      <c r="N39" s="3">
        <v>0.40300779412706333</v>
      </c>
      <c r="O39" s="3"/>
      <c r="P39" s="3">
        <v>-0.11037102102454455</v>
      </c>
      <c r="S39" s="3">
        <v>1.0515049319251482</v>
      </c>
      <c r="U39" s="3">
        <v>-0.591796888731082</v>
      </c>
      <c r="V39" s="3">
        <v>0.16808568579416772</v>
      </c>
      <c r="W39" s="3">
        <v>0.15279709368569883</v>
      </c>
      <c r="X39" s="3">
        <v>-0.3849438312083109</v>
      </c>
    </row>
    <row r="40" spans="1:24" ht="12.75">
      <c r="A40" s="260" t="s">
        <v>7</v>
      </c>
      <c r="B40" s="3">
        <f>'Phone 1_GSM &amp; WCDMA'!Q49</f>
        <v>-0.002589370258732515</v>
      </c>
      <c r="E40" s="3">
        <f>'Phone 4_GSM &amp; WCDMA'!R49</f>
        <v>-0.36577518386831187</v>
      </c>
      <c r="F40" s="3">
        <f>'Phone 4_GSM &amp; WCDMA'!R97</f>
        <v>-0.291579840769856</v>
      </c>
      <c r="I40" s="3">
        <f>'Phone 7_GSM &amp; WCDMA'!Q49</f>
        <v>-0.6552851055693623</v>
      </c>
      <c r="K40" s="3">
        <v>0.17302991875228457</v>
      </c>
      <c r="L40" s="3"/>
      <c r="M40" s="3"/>
      <c r="N40" s="3">
        <v>0.5002492837166699</v>
      </c>
      <c r="O40" s="3"/>
      <c r="P40" s="3">
        <v>-0.10285691153382004</v>
      </c>
      <c r="Q40" s="3"/>
      <c r="R40" s="3"/>
      <c r="S40" s="3">
        <v>1.062903016948308</v>
      </c>
      <c r="U40" s="3">
        <v>-0.5781681217861063</v>
      </c>
      <c r="V40" s="3">
        <v>0.17412598691364423</v>
      </c>
      <c r="W40" s="3">
        <v>0.15635728693203532</v>
      </c>
      <c r="X40" s="3">
        <v>-0.37232381541656423</v>
      </c>
    </row>
    <row r="41" spans="1:24" ht="12.75">
      <c r="A41" s="263"/>
      <c r="B41" s="3">
        <f>'Phone 1_GSM &amp; WCDMA'!Q50</f>
        <v>-0.917739181472232</v>
      </c>
      <c r="E41" s="3">
        <f>'Phone 4_GSM &amp; WCDMA'!R50</f>
        <v>-0.28185289199614516</v>
      </c>
      <c r="F41" s="3">
        <f>'Phone 4_GSM &amp; WCDMA'!R98</f>
        <v>-0.2625785128652005</v>
      </c>
      <c r="I41" s="3">
        <f>'Phone 7_GSM &amp; WCDMA'!Q50</f>
        <v>-0.8549695237013779</v>
      </c>
      <c r="K41" s="3">
        <v>0.18610612034820662</v>
      </c>
      <c r="L41" s="3"/>
      <c r="M41" s="3"/>
      <c r="N41" s="3">
        <v>0.5982090496541126</v>
      </c>
      <c r="O41" s="3"/>
      <c r="P41" s="3">
        <v>-0.08092590091823126</v>
      </c>
      <c r="Q41" s="3"/>
      <c r="R41" s="3"/>
      <c r="S41" s="3">
        <v>1.1553495066340105</v>
      </c>
      <c r="U41" s="3">
        <v>-0.5359340407996385</v>
      </c>
      <c r="V41" s="3">
        <v>0.2357437731398626</v>
      </c>
      <c r="W41" s="3">
        <v>0.1923794121844118</v>
      </c>
      <c r="X41" s="3">
        <v>-0.3714427820840065</v>
      </c>
    </row>
    <row r="42" spans="1:24" ht="12.75">
      <c r="A42" s="263"/>
      <c r="B42" s="3">
        <f>'Phone 1_GSM &amp; WCDMA'!Q51</f>
        <v>0.920328551730961</v>
      </c>
      <c r="E42" s="3">
        <f>'Phone 4_GSM &amp; WCDMA'!R51</f>
        <v>1.6852521856485971</v>
      </c>
      <c r="F42" s="3">
        <f>'Phone 4_GSM &amp; WCDMA'!R99</f>
        <v>1.0515049319251482</v>
      </c>
      <c r="I42" s="3">
        <f>'Phone 7_GSM &amp; WCDMA'!Q51</f>
        <v>1.7167223538752125</v>
      </c>
      <c r="K42" s="3">
        <v>0.1947326204904627</v>
      </c>
      <c r="L42" s="3"/>
      <c r="M42" s="3"/>
      <c r="N42" s="3">
        <v>1.168059586468999</v>
      </c>
      <c r="O42" s="3"/>
      <c r="P42" s="3">
        <v>-0.051567491266933274</v>
      </c>
      <c r="Q42" s="3"/>
      <c r="R42" s="3"/>
      <c r="S42" s="3">
        <v>1.6460261749562015</v>
      </c>
      <c r="U42" s="3">
        <v>-0.5324258160114042</v>
      </c>
      <c r="V42" s="3">
        <v>0.25735221981248557</v>
      </c>
      <c r="W42" s="3">
        <v>0.2024675266975322</v>
      </c>
      <c r="X42" s="3">
        <v>-0.36577518386831187</v>
      </c>
    </row>
    <row r="43" spans="1:24" ht="12.75">
      <c r="A43" s="263"/>
      <c r="B43" s="3">
        <f>'Phone 1_GSM &amp; WCDMA'!Q52</f>
        <v>-31.598261302594935</v>
      </c>
      <c r="E43" s="3">
        <f>'Phone 4_GSM &amp; WCDMA'!R52</f>
        <v>-1.03762410978414</v>
      </c>
      <c r="F43" s="3">
        <f>'Phone 4_GSM &amp; WCDMA'!R100</f>
        <v>-0.49734657829008455</v>
      </c>
      <c r="I43" s="3">
        <f>'Phone 7_GSM &amp; WCDMA'!Q52</f>
        <v>-0.20646772460445817</v>
      </c>
      <c r="K43" s="3">
        <v>0.20178906405496377</v>
      </c>
      <c r="L43" s="3"/>
      <c r="M43" s="3"/>
      <c r="N43" s="3">
        <v>1.257169551710362</v>
      </c>
      <c r="O43" s="3"/>
      <c r="P43" s="3">
        <v>-0.014199508600817978</v>
      </c>
      <c r="Q43" s="3"/>
      <c r="R43" s="3"/>
      <c r="S43" s="3">
        <v>1.6852521856485971</v>
      </c>
      <c r="U43" s="3">
        <v>-0.4534605550187045</v>
      </c>
      <c r="V43" s="3">
        <v>0.33664365638971105</v>
      </c>
      <c r="W43" s="3">
        <v>0.20887286205261546</v>
      </c>
      <c r="X43" s="3">
        <v>-0.3178504716085868</v>
      </c>
    </row>
    <row r="44" spans="1:24" ht="12.75">
      <c r="A44" s="263"/>
      <c r="B44" s="3">
        <f>'Phone 1_GSM &amp; WCDMA'!Q53</f>
        <v>-0.3714427820840065</v>
      </c>
      <c r="E44" s="3">
        <f>'Phone 4_GSM &amp; WCDMA'!R53</f>
        <v>-0.42679177142181857</v>
      </c>
      <c r="F44" s="3">
        <f>'Phone 4_GSM &amp; WCDMA'!R101</f>
        <v>-0.09622894170702168</v>
      </c>
      <c r="I44" s="3">
        <f>'Phone 7_GSM &amp; WCDMA'!Q53</f>
        <v>-0.6483268350780982</v>
      </c>
      <c r="K44" s="3">
        <v>0.2510218238040096</v>
      </c>
      <c r="L44" s="3"/>
      <c r="M44" s="3"/>
      <c r="N44" s="3">
        <v>1.309987417083768</v>
      </c>
      <c r="O44" s="3"/>
      <c r="P44" s="3">
        <v>0.006472610135830337</v>
      </c>
      <c r="Q44" s="3"/>
      <c r="R44" s="3"/>
      <c r="S44" s="3">
        <v>1.7167223538752125</v>
      </c>
      <c r="U44" s="3">
        <v>-0.42777701584007843</v>
      </c>
      <c r="V44" s="3">
        <v>0.38920345375280263</v>
      </c>
      <c r="W44" s="3">
        <v>0.2105001283336776</v>
      </c>
      <c r="X44" s="3">
        <v>-0.311298047577381</v>
      </c>
    </row>
    <row r="45" spans="1:24" ht="12.75">
      <c r="A45" s="263"/>
      <c r="B45" s="3">
        <f>'Phone 1_GSM &amp; WCDMA'!Q54</f>
        <v>-0.7839067245500075</v>
      </c>
      <c r="E45" s="3">
        <f>'Phone 4_GSM &amp; WCDMA'!R54</f>
        <v>-0.5535953320421996</v>
      </c>
      <c r="F45" s="3">
        <f>'Phone 4_GSM &amp; WCDMA'!R102</f>
        <v>-0.39890380428816385</v>
      </c>
      <c r="I45" s="3">
        <f>'Phone 7_GSM &amp; WCDMA'!Q54</f>
        <v>-0.757128545445223</v>
      </c>
      <c r="K45" s="3">
        <v>0.27978833963296523</v>
      </c>
      <c r="L45" s="3"/>
      <c r="M45" s="3"/>
      <c r="N45" s="3">
        <v>1.3136982204735688</v>
      </c>
      <c r="O45" s="3"/>
      <c r="P45" s="3">
        <v>0.07969979387032566</v>
      </c>
      <c r="Q45" s="3"/>
      <c r="R45" s="3"/>
      <c r="S45" s="3">
        <v>1.7277277835688558</v>
      </c>
      <c r="U45" s="3">
        <v>-0.3976941524730364</v>
      </c>
      <c r="V45" s="3">
        <v>0.41973644591152137</v>
      </c>
      <c r="W45" s="3">
        <v>0.2333517579600759</v>
      </c>
      <c r="X45" s="3">
        <v>-0.291579840769856</v>
      </c>
    </row>
    <row r="46" spans="1:24" ht="12.75">
      <c r="A46" s="261"/>
      <c r="B46" s="3">
        <f>'Phone 1_GSM &amp; WCDMA'!Q55</f>
        <v>1.1553495066340105</v>
      </c>
      <c r="E46" s="3">
        <f>'Phone 4_GSM &amp; WCDMA'!R55</f>
        <v>1.7277277835688558</v>
      </c>
      <c r="F46" s="3">
        <f>'Phone 4_GSM &amp; WCDMA'!R103</f>
        <v>0.9558580898261795</v>
      </c>
      <c r="I46" s="3">
        <f>'Phone 7_GSM &amp; WCDMA'!Q55</f>
        <v>1.9463265403241934</v>
      </c>
      <c r="K46" s="3">
        <v>0.34460900555666285</v>
      </c>
      <c r="L46" s="3"/>
      <c r="M46" s="3"/>
      <c r="N46" s="3">
        <v>1.3351101978042017</v>
      </c>
      <c r="O46" s="3"/>
      <c r="P46" s="3">
        <v>0.1097915183939584</v>
      </c>
      <c r="Q46" s="3"/>
      <c r="R46" s="3"/>
      <c r="S46" s="3">
        <v>1.779524298367427</v>
      </c>
      <c r="U46" s="3">
        <v>-0.36179199192341116</v>
      </c>
      <c r="V46" s="3">
        <v>0.4211564866170896</v>
      </c>
      <c r="W46" s="3">
        <v>0.23618985729464725</v>
      </c>
      <c r="X46" s="3">
        <v>-0.28585477634992884</v>
      </c>
    </row>
    <row r="47" spans="1:24" ht="12.75">
      <c r="A47" s="261"/>
      <c r="B47" s="3">
        <f>'Phone 1_GSM &amp; WCDMA'!Q56</f>
        <v>-31.12782468354949</v>
      </c>
      <c r="E47" s="3">
        <f>'Phone 4_GSM &amp; WCDMA'!R56</f>
        <v>-0.7473406801048341</v>
      </c>
      <c r="F47" s="3">
        <f>'Phone 4_GSM &amp; WCDMA'!R104</f>
        <v>-0.46072534383100106</v>
      </c>
      <c r="I47" s="3">
        <f>'Phone 7_GSM &amp; WCDMA'!Q56</f>
        <v>-0.5408711598008757</v>
      </c>
      <c r="K47" s="3">
        <v>0.3502991253783847</v>
      </c>
      <c r="L47" s="3"/>
      <c r="M47" s="3"/>
      <c r="N47" s="3">
        <v>1.4773966486100392</v>
      </c>
      <c r="O47" s="3"/>
      <c r="P47" s="3">
        <v>0.22760750478069625</v>
      </c>
      <c r="Q47" s="3"/>
      <c r="R47" s="3"/>
      <c r="S47" s="3">
        <v>1.8751567027994653</v>
      </c>
      <c r="U47" s="3">
        <v>-0.34971855823531683</v>
      </c>
      <c r="V47" s="3">
        <v>0.45932069295697886</v>
      </c>
      <c r="W47" s="3">
        <v>0.2539139988833057</v>
      </c>
      <c r="X47" s="3">
        <v>-0.28185289199614516</v>
      </c>
    </row>
    <row r="48" spans="1:24" ht="12.75">
      <c r="A48" s="261"/>
      <c r="B48" s="3">
        <f>'Phone 1_GSM &amp; WCDMA'!Q57</f>
        <v>0.230512416507473</v>
      </c>
      <c r="E48" s="3">
        <f>'Phone 4_GSM &amp; WCDMA'!R57</f>
        <v>0.09721947866197667</v>
      </c>
      <c r="F48" s="3">
        <f>'Phone 4_GSM &amp; WCDMA'!R105</f>
        <v>-0.08084263890339116</v>
      </c>
      <c r="I48" s="3">
        <f>'Phone 7_GSM &amp; WCDMA'!Q57</f>
        <v>-1.113708479514429</v>
      </c>
      <c r="K48" s="3">
        <v>0.4970667222590919</v>
      </c>
      <c r="L48" s="3"/>
      <c r="M48" s="3"/>
      <c r="N48" s="3">
        <v>1.5840473214250395</v>
      </c>
      <c r="O48" s="3"/>
      <c r="P48" s="3">
        <v>0.41575687521732263</v>
      </c>
      <c r="Q48" s="3"/>
      <c r="R48" s="3"/>
      <c r="S48" s="3">
        <v>1.9463265403241934</v>
      </c>
      <c r="U48" s="3">
        <v>-0.32397309391749474</v>
      </c>
      <c r="V48" s="3">
        <v>0.4738159360232501</v>
      </c>
      <c r="W48" s="3">
        <v>0.28441437068986275</v>
      </c>
      <c r="X48" s="3">
        <v>-0.2625785128652005</v>
      </c>
    </row>
    <row r="49" spans="1:24" ht="12.75">
      <c r="A49" s="261"/>
      <c r="B49" s="3">
        <f>'Phone 1_GSM &amp; WCDMA'!Q58</f>
        <v>-1.293415433455781</v>
      </c>
      <c r="E49" s="3">
        <f>'Phone 4_GSM &amp; WCDMA'!R58</f>
        <v>-0.7157228223200143</v>
      </c>
      <c r="F49" s="3">
        <f>'Phone 4_GSM &amp; WCDMA'!R106</f>
        <v>-0.6957432756398774</v>
      </c>
      <c r="I49" s="3">
        <f>'Phone 7_GSM &amp; WCDMA'!Q58</f>
        <v>-0.28585477634992884</v>
      </c>
      <c r="K49" s="3">
        <v>0.5020187200702821</v>
      </c>
      <c r="L49" s="3"/>
      <c r="M49" s="3"/>
      <c r="N49" s="3">
        <v>1.6106531503422659</v>
      </c>
      <c r="O49" s="3"/>
      <c r="P49" s="3">
        <v>0.4274549126116085</v>
      </c>
      <c r="Q49" s="3"/>
      <c r="R49" s="3"/>
      <c r="U49" s="3">
        <v>-0.32154189609489237</v>
      </c>
      <c r="V49" s="3">
        <v>0.5625835143955911</v>
      </c>
      <c r="W49" s="3">
        <v>0.3271568209048539</v>
      </c>
      <c r="X49" s="3">
        <v>-0.2464629190918366</v>
      </c>
    </row>
    <row r="50" spans="1:24" ht="12.75">
      <c r="A50" s="261"/>
      <c r="B50" s="3">
        <f>'Phone 1_GSM &amp; WCDMA'!Q59</f>
        <v>1.062903016948308</v>
      </c>
      <c r="E50" s="3">
        <f>'Phone 4_GSM &amp; WCDMA'!R59</f>
        <v>1.8751567027994653</v>
      </c>
      <c r="F50" s="3">
        <f>'Phone 4_GSM &amp; WCDMA'!R107</f>
        <v>1.779524298367427</v>
      </c>
      <c r="I50" s="3">
        <f>'Phone 7_GSM &amp; WCDMA'!Q59</f>
        <v>1.6460261749562015</v>
      </c>
      <c r="K50" s="3">
        <v>0.5257278315074316</v>
      </c>
      <c r="L50" s="3"/>
      <c r="M50" s="3"/>
      <c r="O50" s="3"/>
      <c r="P50" s="3">
        <v>0.6526586816282922</v>
      </c>
      <c r="Q50" s="3"/>
      <c r="R50" s="3"/>
      <c r="U50" s="3">
        <v>-0.30941273352880927</v>
      </c>
      <c r="V50" s="3">
        <v>0.5861004776435479</v>
      </c>
      <c r="W50" s="3">
        <v>0.34766362072705803</v>
      </c>
      <c r="X50" s="3">
        <v>-0.20646772460445817</v>
      </c>
    </row>
    <row r="51" spans="1:24" ht="12.75">
      <c r="A51" s="262"/>
      <c r="B51" s="3">
        <f>'Phone 1_GSM &amp; WCDMA'!Q60</f>
        <v>-30.601072462424145</v>
      </c>
      <c r="E51" s="3">
        <f>'Phone 4_GSM &amp; WCDMA'!R60</f>
        <v>-1.2566533591414455</v>
      </c>
      <c r="F51" s="3">
        <f>'Phone 4_GSM &amp; WCDMA'!R108</f>
        <v>-1.0029383838241621</v>
      </c>
      <c r="I51" s="3">
        <f>'Phone 7_GSM &amp; WCDMA'!Q60</f>
        <v>-0.2464629190918366</v>
      </c>
      <c r="K51" s="3">
        <v>0.5540897353105336</v>
      </c>
      <c r="L51" s="3"/>
      <c r="M51" s="3"/>
      <c r="O51" s="3"/>
      <c r="P51" s="3">
        <v>0.6964938125517577</v>
      </c>
      <c r="Q51" s="3"/>
      <c r="R51" s="3"/>
      <c r="U51" s="3">
        <v>-0.30791092471196535</v>
      </c>
      <c r="V51" s="3">
        <v>0.6225565314999102</v>
      </c>
      <c r="W51" s="3">
        <v>0.408464378259481</v>
      </c>
      <c r="X51" s="3">
        <v>-0.19539993358512575</v>
      </c>
    </row>
    <row r="52" spans="1:24" ht="12.75">
      <c r="A52" s="253" t="s">
        <v>107</v>
      </c>
      <c r="C52" s="3">
        <f>'Phone 2_GSM &amp; CDMA'!Q37</f>
        <v>-0.5666975096859801</v>
      </c>
      <c r="G52" s="3">
        <f>'Phone 5_CDMA'!Q13</f>
        <v>0.044919780188500624</v>
      </c>
      <c r="H52" s="3">
        <f>'Phone 6_CDMA'!Q13</f>
        <v>-0.666453394814198</v>
      </c>
      <c r="K52" s="3">
        <v>0.5617157910595267</v>
      </c>
      <c r="L52" s="3"/>
      <c r="M52" s="3"/>
      <c r="N52" s="3"/>
      <c r="O52" s="3"/>
      <c r="P52" s="3">
        <v>0.9751884696383293</v>
      </c>
      <c r="Q52" s="3"/>
      <c r="R52" s="3"/>
      <c r="S52" s="3"/>
      <c r="U52" s="3">
        <v>-0.30653662206700005</v>
      </c>
      <c r="V52" s="3">
        <v>0.6253713750474397</v>
      </c>
      <c r="W52" s="3">
        <v>0.4345296701639221</v>
      </c>
      <c r="X52" s="3">
        <v>-0.14043121384720791</v>
      </c>
    </row>
    <row r="53" spans="1:24" ht="12.75">
      <c r="A53" s="254"/>
      <c r="C53" s="3">
        <f>'Phone 2_GSM &amp; CDMA'!Q38</f>
        <v>0.9766215865600003</v>
      </c>
      <c r="G53" s="3">
        <f>'Phone 5_CDMA'!Q14</f>
        <v>-36.732062034556606</v>
      </c>
      <c r="H53" s="3">
        <f>'Phone 6_CDMA'!Q14</f>
        <v>-0.22255222400410446</v>
      </c>
      <c r="K53" s="3">
        <v>0.6720630993413153</v>
      </c>
      <c r="L53" s="3"/>
      <c r="M53" s="3"/>
      <c r="N53" s="3"/>
      <c r="O53" s="3"/>
      <c r="P53" s="3">
        <v>1.2976211018304866</v>
      </c>
      <c r="Q53" s="3"/>
      <c r="R53" s="3"/>
      <c r="S53" s="3"/>
      <c r="U53" s="3">
        <v>-0.3005305402924563</v>
      </c>
      <c r="V53" s="3">
        <v>0.6490016527810454</v>
      </c>
      <c r="W53" s="3">
        <v>0.6315302416745823</v>
      </c>
      <c r="X53" s="3">
        <v>-0.10444737857071473</v>
      </c>
    </row>
    <row r="54" spans="1:24" ht="12.75">
      <c r="A54" s="254"/>
      <c r="C54" s="3">
        <f>'Phone 2_GSM &amp; CDMA'!Q39</f>
        <v>-0.6123916035715382</v>
      </c>
      <c r="G54" s="3">
        <f>'Phone 5_CDMA'!Q15</f>
        <v>-0.04491978018850773</v>
      </c>
      <c r="H54" s="3">
        <f>'Phone 6_CDMA'!Q15</f>
        <v>1.299030364318746</v>
      </c>
      <c r="K54" s="3">
        <v>0.7364834847560147</v>
      </c>
      <c r="L54" s="3"/>
      <c r="M54" s="3"/>
      <c r="N54" s="3"/>
      <c r="O54" s="3"/>
      <c r="P54" s="3">
        <v>1.3650927491522538</v>
      </c>
      <c r="Q54" s="3"/>
      <c r="R54" s="3"/>
      <c r="S54" s="3"/>
      <c r="U54" s="3">
        <v>-0.27188578717120393</v>
      </c>
      <c r="V54" s="3">
        <v>0.981131379842985</v>
      </c>
      <c r="W54" s="3">
        <v>0.7483520924916505</v>
      </c>
      <c r="X54" s="3">
        <v>-0.09622894170702168</v>
      </c>
    </row>
    <row r="55" spans="1:24" ht="12.75">
      <c r="A55" s="254"/>
      <c r="C55" s="3">
        <f>'Phone 2_GSM &amp; CDMA'!Q40</f>
        <v>0.2024675266975322</v>
      </c>
      <c r="G55" s="3">
        <f>'Phone 5_CDMA'!Q16</f>
        <v>-36.732062034556606</v>
      </c>
      <c r="H55" s="3">
        <f>'Phone 6_CDMA'!Q16</f>
        <v>-0.4100247455004471</v>
      </c>
      <c r="K55" s="3">
        <v>0.7560331236145643</v>
      </c>
      <c r="L55" s="3"/>
      <c r="M55" s="3"/>
      <c r="N55" s="3"/>
      <c r="O55" s="3"/>
      <c r="P55" s="3">
        <v>1.7365655079046505</v>
      </c>
      <c r="Q55" s="3"/>
      <c r="R55" s="3"/>
      <c r="S55" s="3"/>
      <c r="U55" s="3">
        <v>-0.24178021513571224</v>
      </c>
      <c r="V55" s="3">
        <v>1.0530898547295884</v>
      </c>
      <c r="W55" s="3">
        <v>0.76617348901474</v>
      </c>
      <c r="X55" s="3">
        <v>-0.08084263890339116</v>
      </c>
    </row>
    <row r="56" spans="1:24" ht="12.75">
      <c r="A56" s="254"/>
      <c r="C56" s="3">
        <f>'Phone 2_GSM &amp; CDMA'!Q41</f>
        <v>-0.6700733106398289</v>
      </c>
      <c r="G56" s="3">
        <f>'Phone 5_CDMA'!Q17</f>
        <v>-0.2105001283336776</v>
      </c>
      <c r="H56" s="3">
        <f>'Phone 6_CDMA'!Q17</f>
        <v>-0.8547009748114363</v>
      </c>
      <c r="K56" s="3">
        <v>0.7800912392640313</v>
      </c>
      <c r="L56" s="3"/>
      <c r="M56" s="3"/>
      <c r="N56" s="3"/>
      <c r="O56" s="3"/>
      <c r="P56" s="3">
        <v>1.8311590108988725</v>
      </c>
      <c r="Q56" s="3"/>
      <c r="R56" s="3"/>
      <c r="S56" s="3"/>
      <c r="U56" s="3">
        <v>-0.23721410176978353</v>
      </c>
      <c r="V56" s="3">
        <v>1.218751529539972</v>
      </c>
      <c r="W56" s="3">
        <v>0.8507161100694276</v>
      </c>
      <c r="X56" s="3">
        <v>-0.07960149346670775</v>
      </c>
    </row>
    <row r="57" spans="1:24" ht="12.75">
      <c r="A57" s="254"/>
      <c r="C57" s="3">
        <f>'Phone 2_GSM &amp; CDMA'!Q42</f>
        <v>0.76617348901474</v>
      </c>
      <c r="G57" s="3">
        <f>'Phone 5_CDMA'!Q18</f>
        <v>-35.68622902795755</v>
      </c>
      <c r="H57" s="3">
        <f>'Phone 6_CDMA'!Q18</f>
        <v>0.6315302416745823</v>
      </c>
      <c r="K57" s="3">
        <v>0.800636773103335</v>
      </c>
      <c r="L57" s="3"/>
      <c r="M57" s="3"/>
      <c r="N57" s="3"/>
      <c r="O57" s="3"/>
      <c r="P57" s="3">
        <v>1.9309117265547648</v>
      </c>
      <c r="Q57" s="3"/>
      <c r="R57" s="3"/>
      <c r="S57" s="3"/>
      <c r="U57" s="3">
        <v>-0.20055486719395077</v>
      </c>
      <c r="V57" s="3">
        <v>1.2192312835820047</v>
      </c>
      <c r="W57" s="3">
        <v>0.9766215865600003</v>
      </c>
      <c r="X57" s="3">
        <v>-0.06141765867126736</v>
      </c>
    </row>
    <row r="58" spans="1:24" ht="12.75">
      <c r="A58" s="254"/>
      <c r="C58" s="3">
        <f>'Phone 2_GSM &amp; CDMA'!Q43</f>
        <v>-0.24889727206060286</v>
      </c>
      <c r="G58" s="3">
        <f>'Phone 5_CDMA'!Q19</f>
        <v>0.2105001283336776</v>
      </c>
      <c r="H58" s="3">
        <f>'Phone 6_CDMA'!Q19</f>
        <v>0.2333517579600759</v>
      </c>
      <c r="K58" s="3">
        <v>0.8446079885100204</v>
      </c>
      <c r="L58" s="3"/>
      <c r="M58" s="3"/>
      <c r="N58" s="3"/>
      <c r="O58" s="3"/>
      <c r="P58" s="3">
        <v>1.9946736785675903</v>
      </c>
      <c r="Q58" s="3"/>
      <c r="R58" s="3"/>
      <c r="S58" s="3"/>
      <c r="U58" s="3">
        <v>-0.17827173086090653</v>
      </c>
      <c r="V58" s="3">
        <v>1.310510668523115</v>
      </c>
      <c r="W58" s="3">
        <v>1.299030364318746</v>
      </c>
      <c r="X58" s="3">
        <v>-0.021873944985124183</v>
      </c>
    </row>
    <row r="59" spans="1:24" ht="12.75">
      <c r="A59" s="258"/>
      <c r="C59" s="3">
        <f>'Phone 2_GSM &amp; CDMA'!Q44</f>
        <v>0.15279709368569883</v>
      </c>
      <c r="G59" s="3">
        <f>'Phone 5_CDMA'!Q20</f>
        <v>-35.68622902795755</v>
      </c>
      <c r="H59" s="3">
        <f>'Phone 6_CDMA'!Q20</f>
        <v>-0.010181024823221918</v>
      </c>
      <c r="K59" s="3">
        <v>1.0426462682189452</v>
      </c>
      <c r="L59" s="3"/>
      <c r="M59" s="3"/>
      <c r="N59" s="3"/>
      <c r="O59" s="3"/>
      <c r="P59" s="3">
        <v>2.048211512732955</v>
      </c>
      <c r="Q59" s="3"/>
      <c r="R59" s="3"/>
      <c r="S59" s="3"/>
      <c r="U59" s="3">
        <v>-0.17274144944050107</v>
      </c>
      <c r="V59" s="3">
        <v>1.6434612373775508</v>
      </c>
      <c r="W59" s="3">
        <v>1.3073454000755511</v>
      </c>
      <c r="X59" s="3">
        <v>-0.002589370258732515</v>
      </c>
    </row>
    <row r="60" spans="1:24" ht="12.75">
      <c r="A60" s="258"/>
      <c r="C60" s="3">
        <f>'Phone 2_GSM &amp; CDMA'!Q45</f>
        <v>-0.8039722913882912</v>
      </c>
      <c r="G60" s="3">
        <f>'Phone 5_CDMA'!Q21</f>
        <v>-0.20887286205261546</v>
      </c>
      <c r="H60" s="3">
        <f>'Phone 6_CDMA'!Q21</f>
        <v>-1.0867203041330562</v>
      </c>
      <c r="K60" s="3">
        <v>1.096024265087685</v>
      </c>
      <c r="L60" s="3"/>
      <c r="M60" s="3"/>
      <c r="N60" s="3"/>
      <c r="O60" s="3"/>
      <c r="P60" s="3">
        <v>2.0484680797797985</v>
      </c>
      <c r="Q60" s="3"/>
      <c r="R60" s="3"/>
      <c r="S60" s="3"/>
      <c r="U60" s="3">
        <v>-0.16239607181501015</v>
      </c>
      <c r="V60" s="3">
        <v>1.64796465967477</v>
      </c>
      <c r="W60" s="3">
        <v>1.447007753423346</v>
      </c>
      <c r="X60" s="3">
        <v>0.011171278423475428</v>
      </c>
    </row>
    <row r="61" spans="1:24" ht="12.75">
      <c r="A61" s="258"/>
      <c r="C61" s="3">
        <f>'Phone 2_GSM &amp; CDMA'!Q46</f>
        <v>0.7483520924916505</v>
      </c>
      <c r="G61" s="3">
        <f>'Phone 5_CDMA'!Q22</f>
        <v>-34.984484031739996</v>
      </c>
      <c r="H61" s="3">
        <f>'Phone 6_CDMA'!Q22</f>
        <v>1.447007753423346</v>
      </c>
      <c r="K61" s="3">
        <v>1.1487875549773676</v>
      </c>
      <c r="L61" s="3"/>
      <c r="M61" s="3"/>
      <c r="N61" s="3"/>
      <c r="O61" s="3"/>
      <c r="P61" s="3">
        <v>2.3509036391392506</v>
      </c>
      <c r="Q61" s="3"/>
      <c r="R61" s="3"/>
      <c r="S61" s="3"/>
      <c r="U61" s="3">
        <v>-0.15234798197307953</v>
      </c>
      <c r="V61" s="3">
        <v>2.1842977094412532</v>
      </c>
      <c r="X61" s="3">
        <v>0.020840299937205486</v>
      </c>
    </row>
    <row r="62" spans="1:24" ht="12.75">
      <c r="A62" s="258"/>
      <c r="C62" s="3">
        <f>'Phone 2_GSM &amp; CDMA'!Q47</f>
        <v>-0.07553063157065765</v>
      </c>
      <c r="G62" s="3">
        <f>'Phone 5_CDMA'!Q23</f>
        <v>0.20887286205261546</v>
      </c>
      <c r="H62" s="3">
        <f>'Phone 6_CDMA'!Q23</f>
        <v>-0.59647730658493</v>
      </c>
      <c r="K62" s="3">
        <v>1.1600113894862503</v>
      </c>
      <c r="L62" s="3"/>
      <c r="M62" s="3"/>
      <c r="N62" s="3"/>
      <c r="O62" s="3"/>
      <c r="P62" s="3">
        <v>2.530713856423791</v>
      </c>
      <c r="Q62" s="3"/>
      <c r="R62" s="3"/>
      <c r="S62" s="3"/>
      <c r="U62" s="3">
        <v>-0.1514258425391084</v>
      </c>
      <c r="X62" s="3">
        <v>0.04246570612214384</v>
      </c>
    </row>
    <row r="63" spans="1:24" ht="12.75">
      <c r="A63" s="259"/>
      <c r="C63" s="3">
        <f>'Phone 2_GSM &amp; CDMA'!Q48</f>
        <v>0.13115083046727705</v>
      </c>
      <c r="G63" s="3">
        <f>'Phone 5_CDMA'!Q24</f>
        <v>-34.984484031739996</v>
      </c>
      <c r="H63" s="3">
        <f>'Phone 6_CDMA'!Q24</f>
        <v>0.23618985729464725</v>
      </c>
      <c r="K63" s="3">
        <v>1.2651538892579381</v>
      </c>
      <c r="L63" s="3"/>
      <c r="M63" s="3"/>
      <c r="N63" s="3"/>
      <c r="O63" s="3"/>
      <c r="P63" s="3">
        <v>2.549639760827244</v>
      </c>
      <c r="Q63" s="3"/>
      <c r="R63" s="3"/>
      <c r="S63" s="3"/>
      <c r="U63" s="3">
        <v>-0.14163359783145069</v>
      </c>
      <c r="X63" s="3">
        <v>0.06888910110613722</v>
      </c>
    </row>
    <row r="64" spans="1:24" ht="12.75">
      <c r="A64" s="253" t="s">
        <v>106</v>
      </c>
      <c r="C64" s="3">
        <f>'Phone 2_GSM &amp; CDMA'!Q49</f>
        <v>0.2357437731398626</v>
      </c>
      <c r="G64" s="3">
        <f>'Phone 5_CDMA'!Q25</f>
        <v>0.03545280764649661</v>
      </c>
      <c r="H64" s="3">
        <f>'Phone 6_CDMA'!Q25</f>
        <v>-1.1804199999824156</v>
      </c>
      <c r="U64" s="3">
        <v>-0.11037102102454455</v>
      </c>
      <c r="X64" s="3">
        <v>0.09721947866197667</v>
      </c>
    </row>
    <row r="65" spans="1:24" ht="12.75">
      <c r="A65" s="254"/>
      <c r="C65" s="3">
        <f>'Phone 2_GSM &amp; CDMA'!Q50</f>
        <v>0.981131379842985</v>
      </c>
      <c r="G65" s="3">
        <f>'Phone 5_CDMA'!Q26</f>
        <v>-27.783249334421086</v>
      </c>
      <c r="H65" s="3">
        <f>'Phone 6_CDMA'!Q26</f>
        <v>0.5625835143955911</v>
      </c>
      <c r="U65" s="3">
        <v>-0.10285691153382004</v>
      </c>
      <c r="X65" s="3">
        <v>0.1273427106498204</v>
      </c>
    </row>
    <row r="66" spans="1:24" ht="12.75">
      <c r="A66" s="254"/>
      <c r="C66" s="3">
        <f>'Phone 2_GSM &amp; CDMA'!Q51</f>
        <v>-0.8400018200671155</v>
      </c>
      <c r="G66" s="3">
        <f>'Phone 5_CDMA'!Q27</f>
        <v>-0.03545280764649661</v>
      </c>
      <c r="H66" s="3">
        <f>'Phone 6_CDMA'!Q27</f>
        <v>0.45932069295697886</v>
      </c>
      <c r="U66" s="3">
        <v>-0.08092590091823126</v>
      </c>
      <c r="X66" s="3">
        <v>0.16871018243929115</v>
      </c>
    </row>
    <row r="67" spans="1:24" ht="12.75">
      <c r="A67" s="254"/>
      <c r="C67" s="3">
        <f>'Phone 2_GSM &amp; CDMA'!Q52</f>
        <v>-0.37687333291572855</v>
      </c>
      <c r="G67" s="3">
        <f>'Phone 5_CDMA'!Q28</f>
        <v>-27.783249334421086</v>
      </c>
      <c r="H67" s="3">
        <f>'Phone 6_CDMA'!Q28</f>
        <v>0.15851579262984927</v>
      </c>
      <c r="U67" s="3">
        <v>-0.06986848911195409</v>
      </c>
      <c r="X67" s="3">
        <v>0.230512416507473</v>
      </c>
    </row>
    <row r="68" spans="1:24" ht="12.75">
      <c r="A68" s="254"/>
      <c r="C68" s="3">
        <f>'Phone 2_GSM &amp; CDMA'!Q53</f>
        <v>-0.1564450995137534</v>
      </c>
      <c r="G68" s="3">
        <f>'Phone 5_CDMA'!Q29</f>
        <v>-0.16808568579416416</v>
      </c>
      <c r="H68" s="3">
        <f>'Phone 6_CDMA'!Q29</f>
        <v>-1.0864466834533637</v>
      </c>
      <c r="U68" s="3">
        <v>-0.05323078360138567</v>
      </c>
      <c r="X68" s="3">
        <v>0.2552812277024401</v>
      </c>
    </row>
    <row r="69" spans="1:24" ht="12.75">
      <c r="A69" s="254"/>
      <c r="C69" s="3">
        <f>'Phone 2_GSM &amp; CDMA'!Q54</f>
        <v>0.6490016527810454</v>
      </c>
      <c r="G69" s="3">
        <f>'Phone 5_CDMA'!Q30</f>
        <v>-27.134182946757377</v>
      </c>
      <c r="H69" s="3">
        <f>'Phone 6_CDMA'!Q30</f>
        <v>1.64796465967477</v>
      </c>
      <c r="U69" s="3">
        <v>-0.051567491266933274</v>
      </c>
      <c r="X69" s="3">
        <v>0.35012603099477246</v>
      </c>
    </row>
    <row r="70" spans="1:24" ht="12.75">
      <c r="A70" s="254"/>
      <c r="C70" s="3">
        <f>'Phone 2_GSM &amp; CDMA'!Q55</f>
        <v>-0.40615933047494934</v>
      </c>
      <c r="G70" s="3">
        <f>'Phone 5_CDMA'!Q31</f>
        <v>0.16808568579416772</v>
      </c>
      <c r="H70" s="3">
        <f>'Phone 6_CDMA'!Q31</f>
        <v>-0.6131683194974933</v>
      </c>
      <c r="U70" s="3">
        <v>-0.014199508600817978</v>
      </c>
      <c r="X70" s="3">
        <v>0.3526102112646754</v>
      </c>
    </row>
    <row r="71" spans="1:24" ht="12.75">
      <c r="A71" s="254"/>
      <c r="C71" s="3">
        <f>'Phone 2_GSM &amp; CDMA'!Q56</f>
        <v>-0.08639722279234263</v>
      </c>
      <c r="G71" s="3">
        <f>'Phone 5_CDMA'!Q32</f>
        <v>-27.134182946757377</v>
      </c>
      <c r="H71" s="3">
        <f>'Phone 6_CDMA'!Q32</f>
        <v>0.05165034327609064</v>
      </c>
      <c r="U71" s="3">
        <v>-0.01220709735540737</v>
      </c>
      <c r="X71" s="3">
        <v>0.37944880562255534</v>
      </c>
    </row>
    <row r="72" spans="1:24" ht="12.75">
      <c r="A72" s="254"/>
      <c r="C72" s="3">
        <f>'Phone 2_GSM &amp; CDMA'!Q57</f>
        <v>-0.8021609597351471</v>
      </c>
      <c r="G72" s="3">
        <f>'Phone 5_CDMA'!Q33</f>
        <v>-0.039302936284325796</v>
      </c>
      <c r="H72" s="3">
        <f>'Phone 6_CDMA'!Q33</f>
        <v>-1.4421780103459092</v>
      </c>
      <c r="U72" s="3">
        <v>0.006472610135830337</v>
      </c>
      <c r="X72" s="3">
        <v>0.40300779412706333</v>
      </c>
    </row>
    <row r="73" spans="1:24" ht="12.75">
      <c r="A73" s="258"/>
      <c r="C73" s="3">
        <f>'Phone 2_GSM &amp; CDMA'!Q58</f>
        <v>1.310510668523115</v>
      </c>
      <c r="G73" s="3">
        <f>'Phone 5_CDMA'!Q34</f>
        <v>-26.442228658505407</v>
      </c>
      <c r="H73" s="3">
        <f>'Phone 6_CDMA'!Q34</f>
        <v>2.1842977094412532</v>
      </c>
      <c r="U73" s="3">
        <v>0.03714318707731934</v>
      </c>
      <c r="X73" s="3">
        <v>0.5002492837166699</v>
      </c>
    </row>
    <row r="74" spans="1:24" ht="12.75">
      <c r="A74" s="258"/>
      <c r="C74" s="3">
        <f>'Phone 2_GSM &amp; CDMA'!Q59</f>
        <v>-0.6307746172922037</v>
      </c>
      <c r="G74" s="3">
        <f>'Phone 5_CDMA'!Q35</f>
        <v>0.03930293628432224</v>
      </c>
      <c r="H74" s="3">
        <f>'Phone 6_CDMA'!Q35</f>
        <v>-1.0787633554850586</v>
      </c>
      <c r="U74" s="3">
        <v>0.046400708658985934</v>
      </c>
      <c r="X74" s="3">
        <v>0.5982090496541126</v>
      </c>
    </row>
    <row r="75" spans="1:24" ht="12.75">
      <c r="A75" s="259"/>
      <c r="C75" s="3">
        <f>'Phone 2_GSM &amp; CDMA'!Q60</f>
        <v>0.12242490850422882</v>
      </c>
      <c r="G75" s="3">
        <f>'Phone 5_CDMA'!Q36</f>
        <v>-26.442228658505407</v>
      </c>
      <c r="H75" s="3">
        <f>'Phone 6_CDMA'!Q36</f>
        <v>0.33664365638971105</v>
      </c>
      <c r="U75" s="3">
        <v>0.05672943329486202</v>
      </c>
      <c r="X75" s="3">
        <v>0.920328551730961</v>
      </c>
    </row>
    <row r="76" spans="1:24" ht="12.75">
      <c r="A76" s="253" t="s">
        <v>108</v>
      </c>
      <c r="C76" s="3">
        <f>'Phone 2_GSM &amp; CDMA'!Q61</f>
        <v>-8.24012687947285</v>
      </c>
      <c r="G76" s="3">
        <f>'Phone 5_CDMA'!Q37</f>
        <v>-0.43452967016392563</v>
      </c>
      <c r="H76" s="3">
        <f>'Phone 6_CDMA'!Q37</f>
        <v>-0.3275877411748347</v>
      </c>
      <c r="U76" s="3">
        <v>0.06171581384386826</v>
      </c>
      <c r="X76" s="3">
        <v>0.9558580898261795</v>
      </c>
    </row>
    <row r="77" spans="1:24" ht="12.75">
      <c r="A77" s="254"/>
      <c r="C77" s="3">
        <f>'Phone 2_GSM &amp; CDMA'!Q62</f>
        <v>-0.4835141078368892</v>
      </c>
      <c r="G77" s="3">
        <f>'Phone 5_CDMA'!Q38</f>
        <v>-30.672196889741414</v>
      </c>
      <c r="H77" s="3">
        <f>'Phone 6_CDMA'!Q38</f>
        <v>0.13520832899041935</v>
      </c>
      <c r="U77" s="3">
        <v>0.07969979387032566</v>
      </c>
      <c r="X77" s="3">
        <v>1.0515049319251482</v>
      </c>
    </row>
    <row r="78" spans="1:24" ht="12.75">
      <c r="A78" s="254"/>
      <c r="C78" s="3">
        <f>'Phone 2_GSM &amp; CDMA'!Q63</f>
        <v>0.15635728693203532</v>
      </c>
      <c r="G78" s="3">
        <f>'Phone 5_CDMA'!Q39</f>
        <v>0.4345296701639221</v>
      </c>
      <c r="H78" s="3">
        <f>'Phone 6_CDMA'!Q39</f>
        <v>0.1923794121844118</v>
      </c>
      <c r="U78" s="3">
        <v>0.1097915183939584</v>
      </c>
      <c r="X78" s="3">
        <v>1.062903016948308</v>
      </c>
    </row>
    <row r="79" spans="1:24" ht="12.75">
      <c r="A79" s="254"/>
      <c r="C79" s="3">
        <f>'Phone 2_GSM &amp; CDMA'!Q64</f>
        <v>0.3271568209048539</v>
      </c>
      <c r="G79" s="3">
        <f>'Phone 5_CDMA'!Q40</f>
        <v>-30.672196889741414</v>
      </c>
      <c r="H79" s="3">
        <f>'Phone 6_CDMA'!Q40</f>
        <v>-26.39150888958461</v>
      </c>
      <c r="U79" s="3">
        <v>0.13212243166658055</v>
      </c>
      <c r="X79" s="3">
        <v>1.1553495066340105</v>
      </c>
    </row>
    <row r="80" spans="1:24" ht="12.75">
      <c r="A80" s="254"/>
      <c r="C80" s="3">
        <f>'Phone 2_GSM &amp; CDMA'!Q65</f>
        <v>-0.007335457901533005</v>
      </c>
      <c r="G80" s="3">
        <f>'Phone 5_CDMA'!Q41</f>
        <v>-0.4362872758425489</v>
      </c>
      <c r="H80" s="3">
        <f>'Phone 6_CDMA'!Q41</f>
        <v>-0.34730683952851393</v>
      </c>
      <c r="U80" s="3">
        <v>0.1363440112053027</v>
      </c>
      <c r="X80" s="3">
        <v>1.168059586468999</v>
      </c>
    </row>
    <row r="81" spans="1:24" ht="12.75">
      <c r="A81" s="254"/>
      <c r="C81" s="3">
        <f>'Phone 2_GSM &amp; CDMA'!Q66</f>
        <v>-0.24255767561733776</v>
      </c>
      <c r="G81" s="3">
        <f>'Phone 5_CDMA'!Q42</f>
        <v>-0.9715216460611842</v>
      </c>
      <c r="H81" s="3">
        <f>'Phone 6_CDMA'!Q42</f>
        <v>-0.061157538730977734</v>
      </c>
      <c r="U81" s="3">
        <v>0.13647622335118115</v>
      </c>
      <c r="X81" s="3">
        <v>1.257169551710362</v>
      </c>
    </row>
    <row r="82" spans="1:24" ht="12.75">
      <c r="A82" s="254"/>
      <c r="C82" s="3">
        <f>'Phone 2_GSM &amp; CDMA'!Q67</f>
        <v>-0.004020865364434911</v>
      </c>
      <c r="G82" s="3">
        <f>'Phone 5_CDMA'!Q43</f>
        <v>1.3073454000755511</v>
      </c>
      <c r="H82" s="3">
        <f>'Phone 6_CDMA'!Q43</f>
        <v>0.408464378259481</v>
      </c>
      <c r="U82" s="3">
        <v>0.14451359248579365</v>
      </c>
      <c r="X82" s="3">
        <v>1.309987417083768</v>
      </c>
    </row>
    <row r="83" spans="1:24" ht="12.75">
      <c r="A83" s="258"/>
      <c r="C83" s="3">
        <f>'Phone 2_GSM &amp; CDMA'!Q68</f>
        <v>0.2539139988833057</v>
      </c>
      <c r="G83" s="3">
        <f>'Phone 5_CDMA'!Q44</f>
        <v>0.10046352182818907</v>
      </c>
      <c r="H83" s="3">
        <f>'Phone 6_CDMA'!Q44</f>
        <v>-26.750232561749595</v>
      </c>
      <c r="U83" s="3">
        <v>0.17302991875228457</v>
      </c>
      <c r="X83" s="3">
        <v>1.3136982204735688</v>
      </c>
    </row>
    <row r="84" spans="1:24" ht="12.75">
      <c r="A84" s="258"/>
      <c r="C84" s="3">
        <f>'Phone 2_GSM &amp; CDMA'!Q69</f>
        <v>0.34766362072705803</v>
      </c>
      <c r="G84" s="3">
        <f>'Phone 5_CDMA'!Q45</f>
        <v>-0.8507161100694312</v>
      </c>
      <c r="H84" s="3">
        <f>'Phone 6_CDMA'!Q45</f>
        <v>-0.1225112567158888</v>
      </c>
      <c r="U84" s="3">
        <v>0.18610612034820662</v>
      </c>
      <c r="X84" s="3">
        <v>1.3351101978042017</v>
      </c>
    </row>
    <row r="85" spans="1:24" ht="12.75">
      <c r="A85" s="258"/>
      <c r="C85" s="3">
        <f>'Phone 2_GSM &amp; CDMA'!Q70</f>
        <v>-28.149969111894283</v>
      </c>
      <c r="G85" s="3">
        <f>'Phone 5_CDMA'!Q46</f>
        <v>-28.382255251199673</v>
      </c>
      <c r="H85" s="3">
        <f>'Phone 6_CDMA'!Q46</f>
        <v>-0.16190311397398105</v>
      </c>
      <c r="U85" s="3">
        <v>0.1947326204904627</v>
      </c>
      <c r="X85" s="3">
        <v>1.4773966486100392</v>
      </c>
    </row>
    <row r="86" spans="1:24" ht="12.75">
      <c r="A86" s="258"/>
      <c r="C86" s="3">
        <f>'Phone 2_GSM &amp; CDMA'!Q71</f>
        <v>-0.19116893845352934</v>
      </c>
      <c r="G86" s="3">
        <f>'Phone 5_CDMA'!Q47</f>
        <v>0.8507161100694276</v>
      </c>
      <c r="H86" s="3">
        <f>'Phone 6_CDMA'!Q47</f>
        <v>0.28441437068986275</v>
      </c>
      <c r="U86" s="3">
        <v>0.20178906405496377</v>
      </c>
      <c r="X86" s="3">
        <v>1.5840473214250395</v>
      </c>
    </row>
    <row r="87" spans="1:24" ht="12.75">
      <c r="A87" s="259"/>
      <c r="C87" s="3">
        <f>'Phone 2_GSM &amp; CDMA'!Q72</f>
        <v>-0.15649468227351804</v>
      </c>
      <c r="G87" s="3">
        <f>'Phone 5_CDMA'!Q48</f>
        <v>-28.382255251199673</v>
      </c>
      <c r="H87" s="3">
        <f>'Phone 6_CDMA'!Q48</f>
        <v>-27.010356730418106</v>
      </c>
      <c r="U87" s="3">
        <v>0.22760750478069625</v>
      </c>
      <c r="X87" s="3">
        <v>1.6106531503422659</v>
      </c>
    </row>
    <row r="88" spans="1:24" ht="12.75">
      <c r="A88" s="253" t="s">
        <v>109</v>
      </c>
      <c r="C88" s="3">
        <f>'Phone 2_GSM &amp; CDMA'!Q73</f>
        <v>-0.6256641844547239</v>
      </c>
      <c r="G88" s="3">
        <f>'Phone 5_CDMA'!Q49</f>
        <v>-1.2192312835820047</v>
      </c>
      <c r="H88" s="3">
        <f>'Phone 6_CDMA'!Q49</f>
        <v>-0.8103599403698922</v>
      </c>
      <c r="U88" s="3">
        <v>0.2510218238040096</v>
      </c>
      <c r="X88" s="3">
        <v>1.6460261749562015</v>
      </c>
    </row>
    <row r="89" spans="1:24" ht="12.75">
      <c r="A89" s="254"/>
      <c r="C89" s="3">
        <f>'Phone 2_GSM &amp; CDMA'!Q74</f>
        <v>0.6225565314999102</v>
      </c>
      <c r="G89" s="3">
        <f>'Phone 5_CDMA'!Q50</f>
        <v>-22.203591736985636</v>
      </c>
      <c r="H89" s="3">
        <f>'Phone 6_CDMA'!Q50</f>
        <v>0.38920345375280263</v>
      </c>
      <c r="U89" s="3">
        <v>0.27978833963296523</v>
      </c>
      <c r="X89" s="3">
        <v>1.6852521856485971</v>
      </c>
    </row>
    <row r="90" spans="1:24" ht="12.75">
      <c r="A90" s="254"/>
      <c r="C90" s="3">
        <f>'Phone 2_GSM &amp; CDMA'!Q75</f>
        <v>-0.12699938037847147</v>
      </c>
      <c r="G90" s="3">
        <f>'Phone 5_CDMA'!Q51</f>
        <v>1.2192312835820047</v>
      </c>
      <c r="H90" s="3">
        <f>'Phone 6_CDMA'!Q51</f>
        <v>0.4211564866170896</v>
      </c>
      <c r="U90" s="3">
        <v>0.34460900555666285</v>
      </c>
      <c r="X90" s="3">
        <v>1.7167223538752125</v>
      </c>
    </row>
    <row r="91" spans="1:24" ht="12.75">
      <c r="A91" s="254"/>
      <c r="C91" s="3">
        <f>'Phone 2_GSM &amp; CDMA'!Q76</f>
        <v>0.130107033333271</v>
      </c>
      <c r="G91" s="3">
        <f>'Phone 5_CDMA'!Q52</f>
        <v>-22.203591736985636</v>
      </c>
      <c r="H91" s="3">
        <f>'Phone 6_CDMA'!Q52</f>
        <v>-17.823284644031222</v>
      </c>
      <c r="U91" s="3">
        <v>0.3502991253783847</v>
      </c>
      <c r="X91" s="3">
        <v>1.7277277835688558</v>
      </c>
    </row>
    <row r="92" spans="1:24" ht="12.75">
      <c r="A92" s="254"/>
      <c r="C92" s="3">
        <f>'Phone 2_GSM &amp; CDMA'!Q77</f>
        <v>1.0530898547295884</v>
      </c>
      <c r="G92" s="3">
        <f>'Phone 5_CDMA'!Q53</f>
        <v>-1.0100773154264502</v>
      </c>
      <c r="H92" s="3">
        <f>'Phone 6_CDMA'!Q53</f>
        <v>-0.8827235948599288</v>
      </c>
      <c r="U92" s="3">
        <v>0.41575687521732263</v>
      </c>
      <c r="X92" s="3">
        <v>1.779524298367427</v>
      </c>
    </row>
    <row r="93" spans="1:24" ht="12.75">
      <c r="A93" s="254"/>
      <c r="C93" s="3">
        <f>'Phone 2_GSM &amp; CDMA'!Q78</f>
        <v>0.4738159360232501</v>
      </c>
      <c r="G93" s="3">
        <f>'Phone 5_CDMA'!Q54</f>
        <v>-0.8075099088647448</v>
      </c>
      <c r="H93" s="3">
        <f>'Phone 6_CDMA'!Q54</f>
        <v>0.25735221981248557</v>
      </c>
      <c r="U93" s="3">
        <v>0.4274549126116085</v>
      </c>
      <c r="X93" s="3">
        <v>1.8751567027994653</v>
      </c>
    </row>
    <row r="94" spans="1:24" ht="12.75">
      <c r="A94" s="254"/>
      <c r="C94" s="3">
        <f>'Phone 2_GSM &amp; CDMA'!Q79</f>
        <v>-0.7979894178905766</v>
      </c>
      <c r="G94" s="3">
        <f>'Phone 5_CDMA'!Q55</f>
        <v>1.6434612373775508</v>
      </c>
      <c r="H94" s="3">
        <f>'Phone 6_CDMA'!Q55</f>
        <v>0.6253713750474397</v>
      </c>
      <c r="U94" s="3">
        <v>0.4970667222590919</v>
      </c>
      <c r="X94" s="3">
        <v>1.9463265403241934</v>
      </c>
    </row>
    <row r="95" spans="1:21" ht="12.75">
      <c r="A95" s="254"/>
      <c r="C95" s="3">
        <f>'Phone 2_GSM &amp; CDMA'!Q80</f>
        <v>-0.7289163728622619</v>
      </c>
      <c r="G95" s="3">
        <f>'Phone 5_CDMA'!Q56</f>
        <v>0.17412598691364423</v>
      </c>
      <c r="H95" s="3">
        <f>'Phone 6_CDMA'!Q56</f>
        <v>-18.612538098309567</v>
      </c>
      <c r="U95" s="3">
        <v>0.5020187200702821</v>
      </c>
    </row>
    <row r="96" spans="1:21" ht="12.75">
      <c r="A96" s="254"/>
      <c r="C96" s="3">
        <f>'Phone 2_GSM &amp; CDMA'!Q81</f>
        <v>-0.3020325477507768</v>
      </c>
      <c r="G96" s="3">
        <f>'Phone 5_CDMA'!Q57</f>
        <v>-1.2187515295399756</v>
      </c>
      <c r="H96" s="3">
        <f>'Phone 6_CDMA'!Q57</f>
        <v>-0.32986111801789875</v>
      </c>
      <c r="U96" s="3">
        <v>0.5257278315074316</v>
      </c>
    </row>
    <row r="97" spans="1:21" ht="12.75">
      <c r="A97" s="258"/>
      <c r="C97" s="3">
        <f>'Phone 2_GSM &amp; CDMA'!Q82</f>
        <v>-20.001575076060647</v>
      </c>
      <c r="G97" s="3">
        <f>'Phone 5_CDMA'!Q58</f>
        <v>-19.473817602966434</v>
      </c>
      <c r="H97" s="3">
        <f>'Phone 6_CDMA'!Q58</f>
        <v>0.41973644591152137</v>
      </c>
      <c r="U97" s="3">
        <v>0.5540897353105336</v>
      </c>
    </row>
    <row r="98" spans="1:21" ht="12.75">
      <c r="A98" s="258"/>
      <c r="C98" s="3">
        <f>'Phone 2_GSM &amp; CDMA'!Q83</f>
        <v>-0.2840679298927711</v>
      </c>
      <c r="G98" s="3">
        <f>'Phone 5_CDMA'!Q59</f>
        <v>1.218751529539972</v>
      </c>
      <c r="H98" s="3">
        <f>'Phone 6_CDMA'!Q59</f>
        <v>-0.08987532789361552</v>
      </c>
      <c r="U98" s="3">
        <v>0.5617157910595267</v>
      </c>
    </row>
    <row r="99" spans="1:21" ht="12.75">
      <c r="A99" s="259"/>
      <c r="C99" s="3">
        <f>'Phone 2_GSM &amp; CDMA'!Q84</f>
        <v>0.5861004776435479</v>
      </c>
      <c r="G99" s="3">
        <f>'Phone 5_CDMA'!Q60</f>
        <v>-19.473817602966434</v>
      </c>
      <c r="H99" s="3">
        <f>'Phone 6_CDMA'!Q60</f>
        <v>-18.616724260406716</v>
      </c>
      <c r="U99" s="3">
        <v>0.6526586816282922</v>
      </c>
    </row>
    <row r="100" spans="1:21" ht="12.75">
      <c r="A100" s="195"/>
      <c r="D100" s="3"/>
      <c r="U100" s="3">
        <v>0.6720630993413153</v>
      </c>
    </row>
    <row r="101" spans="1:21" ht="12.75">
      <c r="A101" s="195"/>
      <c r="D101" s="3"/>
      <c r="U101" s="3">
        <v>0.6964938125517577</v>
      </c>
    </row>
    <row r="102" spans="1:21" ht="12.75">
      <c r="A102" s="195"/>
      <c r="D102" s="3"/>
      <c r="U102" s="3">
        <v>0.7364834847560147</v>
      </c>
    </row>
    <row r="103" spans="1:21" ht="12.75">
      <c r="A103" s="195"/>
      <c r="D103" s="3"/>
      <c r="U103" s="3">
        <v>0.7560331236145643</v>
      </c>
    </row>
    <row r="104" spans="1:21" ht="12.75">
      <c r="A104" s="195"/>
      <c r="D104" s="3"/>
      <c r="U104" s="3">
        <v>0.7800912392640313</v>
      </c>
    </row>
    <row r="105" spans="1:21" ht="12.75">
      <c r="A105" s="195"/>
      <c r="D105" s="3"/>
      <c r="U105" s="3">
        <v>0.800636773103335</v>
      </c>
    </row>
    <row r="106" ht="12.75">
      <c r="U106" s="3">
        <v>0.8446079885100204</v>
      </c>
    </row>
    <row r="107" ht="12.75">
      <c r="U107" s="3">
        <v>0.9751884696383293</v>
      </c>
    </row>
    <row r="108" ht="12.75">
      <c r="U108" s="3">
        <v>1.0426462682189452</v>
      </c>
    </row>
    <row r="109" ht="12.75">
      <c r="U109" s="3">
        <v>1.096024265087685</v>
      </c>
    </row>
    <row r="110" ht="12.75">
      <c r="U110" s="3">
        <v>1.1487875549773676</v>
      </c>
    </row>
    <row r="111" ht="12.75">
      <c r="U111" s="3">
        <v>1.1600113894862503</v>
      </c>
    </row>
    <row r="112" ht="12.75">
      <c r="U112" s="3">
        <v>1.2651538892579381</v>
      </c>
    </row>
    <row r="113" ht="12.75">
      <c r="U113" s="3">
        <v>1.2976211018304866</v>
      </c>
    </row>
    <row r="114" ht="12.75">
      <c r="U114" s="3">
        <v>1.3650927491522538</v>
      </c>
    </row>
    <row r="115" ht="12.75">
      <c r="U115" s="3">
        <v>1.7365655079046505</v>
      </c>
    </row>
    <row r="116" ht="12.75">
      <c r="U116" s="3">
        <v>1.8311590108988725</v>
      </c>
    </row>
    <row r="117" ht="12.75">
      <c r="U117" s="3">
        <v>1.9309117265547648</v>
      </c>
    </row>
    <row r="118" ht="12.75">
      <c r="U118" s="3">
        <v>1.9946736785675903</v>
      </c>
    </row>
    <row r="119" ht="12.75">
      <c r="U119" s="3">
        <v>2.048211512732955</v>
      </c>
    </row>
    <row r="120" ht="12.75">
      <c r="U120" s="3">
        <v>2.0484680797797985</v>
      </c>
    </row>
    <row r="121" ht="12.75">
      <c r="U121" s="3">
        <v>2.3509036391392506</v>
      </c>
    </row>
    <row r="122" ht="12.75">
      <c r="U122" s="3">
        <v>2.530713856423791</v>
      </c>
    </row>
    <row r="123" ht="12.75">
      <c r="U123" s="3">
        <v>2.549639760827244</v>
      </c>
    </row>
    <row r="125" spans="21:24" ht="12.75">
      <c r="U125" s="256" t="s">
        <v>122</v>
      </c>
      <c r="V125" s="257" t="s">
        <v>123</v>
      </c>
      <c r="W125" s="257" t="s">
        <v>125</v>
      </c>
      <c r="X125" s="257" t="s">
        <v>31</v>
      </c>
    </row>
    <row r="126" spans="21:24" ht="12.75">
      <c r="U126" s="256"/>
      <c r="V126" s="257"/>
      <c r="W126" s="257"/>
      <c r="X126" s="257"/>
    </row>
    <row r="127" spans="20:24" ht="12.75">
      <c r="T127" s="182" t="s">
        <v>131</v>
      </c>
      <c r="U127" s="3">
        <f>AVERAGE(U4:U123)</f>
        <v>2.6645352591003756E-16</v>
      </c>
      <c r="V127" s="3">
        <f>AVERAGE(V4:V61)</f>
        <v>-2.4501473646900006E-16</v>
      </c>
      <c r="W127" s="3">
        <f>AVERAGE(W4:W60)</f>
        <v>-2.49313240617579E-16</v>
      </c>
      <c r="X127" s="3">
        <f>AVERAGE(X4:X94)</f>
        <v>-3.123264772571869E-16</v>
      </c>
    </row>
    <row r="128" spans="20:24" ht="12.75">
      <c r="T128" s="182" t="s">
        <v>132</v>
      </c>
      <c r="U128" s="3">
        <f>STDEV(U4:U123)</f>
        <v>0.8877558306120014</v>
      </c>
      <c r="V128" s="3">
        <f>STDEV(V4:V61)</f>
        <v>0.7986866182758077</v>
      </c>
      <c r="W128" s="3">
        <f>STDEV(W4:W60)</f>
        <v>0.5568730896217209</v>
      </c>
      <c r="X128" s="3">
        <f>STDEV(X4:X94)</f>
        <v>0.8830099911642583</v>
      </c>
    </row>
    <row r="129" spans="20:24" ht="12.75">
      <c r="T129" s="182" t="s">
        <v>133</v>
      </c>
      <c r="U129" s="3">
        <f>MAX(U4:U123)</f>
        <v>2.549639760827244</v>
      </c>
      <c r="V129" s="3">
        <f>MAX(V4:V61)</f>
        <v>2.1842977094412532</v>
      </c>
      <c r="W129" s="3">
        <f>MAX(W4:W60)</f>
        <v>1.447007753423346</v>
      </c>
      <c r="X129" s="3">
        <f>MAX(X4:X94)</f>
        <v>1.9463265403241934</v>
      </c>
    </row>
    <row r="130" spans="20:24" ht="12.75">
      <c r="T130" s="182" t="s">
        <v>134</v>
      </c>
      <c r="U130" s="3">
        <f>MIN(U4:U123)</f>
        <v>-1.334846682439725</v>
      </c>
      <c r="V130" s="3">
        <f>MIN(V4:V61)</f>
        <v>-1.4421780103459092</v>
      </c>
      <c r="W130" s="3">
        <f>MIN(W4:W60)</f>
        <v>-1.0867203041330562</v>
      </c>
      <c r="X130" s="3">
        <f>MIN(X4:X94)</f>
        <v>-1.3416383749538063</v>
      </c>
    </row>
    <row r="131" spans="20:24" ht="12.75">
      <c r="T131" s="183" t="s">
        <v>135</v>
      </c>
      <c r="U131" s="3">
        <f>U129-U130</f>
        <v>3.884486443266969</v>
      </c>
      <c r="V131" s="3">
        <f>V129-V130</f>
        <v>3.6264757197871624</v>
      </c>
      <c r="W131" s="3">
        <f>W129-W130</f>
        <v>2.5337280575564023</v>
      </c>
      <c r="X131" s="3">
        <f>X129-X130</f>
        <v>3.2879649152779997</v>
      </c>
    </row>
  </sheetData>
  <sheetProtection/>
  <mergeCells count="27">
    <mergeCell ref="A76:A87"/>
    <mergeCell ref="A88:A99"/>
    <mergeCell ref="K2:K3"/>
    <mergeCell ref="L2:L3"/>
    <mergeCell ref="A4:A15"/>
    <mergeCell ref="A16:A27"/>
    <mergeCell ref="A28:A39"/>
    <mergeCell ref="A40:A51"/>
    <mergeCell ref="A52:A63"/>
    <mergeCell ref="A64:A75"/>
    <mergeCell ref="U1:X1"/>
    <mergeCell ref="U2:U3"/>
    <mergeCell ref="V2:V3"/>
    <mergeCell ref="W2:W3"/>
    <mergeCell ref="X2:X3"/>
    <mergeCell ref="R2:R3"/>
    <mergeCell ref="S2:S3"/>
    <mergeCell ref="K1:N1"/>
    <mergeCell ref="P1:S1"/>
    <mergeCell ref="M2:M3"/>
    <mergeCell ref="N2:N3"/>
    <mergeCell ref="P2:P3"/>
    <mergeCell ref="Q2:Q3"/>
    <mergeCell ref="U125:U126"/>
    <mergeCell ref="V125:V126"/>
    <mergeCell ref="W125:W126"/>
    <mergeCell ref="X125:X12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L9:L13"/>
  <sheetViews>
    <sheetView tabSelected="1" zoomScalePageLayoutView="0" workbookViewId="0" topLeftCell="A1">
      <selection activeCell="P1" sqref="P1"/>
    </sheetView>
  </sheetViews>
  <sheetFormatPr defaultColWidth="9.140625" defaultRowHeight="12.75"/>
  <sheetData>
    <row r="9" ht="12.75">
      <c r="L9" s="181" t="s">
        <v>126</v>
      </c>
    </row>
    <row r="10" ht="12.75">
      <c r="L10" s="177" t="s">
        <v>127</v>
      </c>
    </row>
    <row r="11" ht="12.75">
      <c r="L11" s="177" t="s">
        <v>128</v>
      </c>
    </row>
    <row r="12" ht="12.75">
      <c r="L12" s="177" t="s">
        <v>129</v>
      </c>
    </row>
    <row r="13" ht="12.75">
      <c r="L13" t="s">
        <v>130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zoomScale="80" zoomScaleNormal="80" zoomScalePageLayoutView="0" workbookViewId="0" topLeftCell="A1">
      <selection activeCell="P1" sqref="P1"/>
    </sheetView>
  </sheetViews>
  <sheetFormatPr defaultColWidth="9.140625" defaultRowHeight="12.75"/>
  <cols>
    <col min="1" max="1" width="13.8515625" style="0" customWidth="1"/>
    <col min="2" max="2" width="18.57421875" style="0" customWidth="1"/>
    <col min="3" max="3" width="11.57421875" style="0" customWidth="1"/>
    <col min="4" max="4" width="11.57421875" style="3" customWidth="1"/>
    <col min="5" max="5" width="12.28125" style="0" customWidth="1"/>
    <col min="6" max="6" width="12.57421875" style="3" customWidth="1"/>
    <col min="7" max="7" width="9.00390625" style="4" customWidth="1"/>
    <col min="8" max="8" width="8.7109375" style="3" customWidth="1"/>
    <col min="9" max="9" width="11.8515625" style="3" customWidth="1"/>
    <col min="10" max="10" width="11.57421875" style="0" customWidth="1"/>
    <col min="11" max="11" width="9.00390625" style="0" customWidth="1"/>
    <col min="12" max="12" width="9.421875" style="0" customWidth="1"/>
    <col min="13" max="13" width="9.28125" style="3" customWidth="1"/>
    <col min="15" max="15" width="11.7109375" style="3" customWidth="1"/>
    <col min="16" max="17" width="11.57421875" style="0" customWidth="1"/>
  </cols>
  <sheetData>
    <row r="1" ht="12.75">
      <c r="A1" t="s">
        <v>10</v>
      </c>
    </row>
    <row r="2" spans="3:8" ht="13.5" thickBot="1">
      <c r="C2" s="6" t="s">
        <v>24</v>
      </c>
      <c r="D2"/>
      <c r="E2" s="9" t="s">
        <v>40</v>
      </c>
      <c r="F2"/>
      <c r="G2" s="246" t="s">
        <v>45</v>
      </c>
      <c r="H2" s="246"/>
    </row>
    <row r="3" spans="1:8" ht="22.5" customHeight="1">
      <c r="A3" s="23" t="s">
        <v>0</v>
      </c>
      <c r="B3" s="86" t="s">
        <v>16</v>
      </c>
      <c r="C3" s="231" t="s">
        <v>19</v>
      </c>
      <c r="D3" s="232"/>
      <c r="E3" s="231" t="s">
        <v>19</v>
      </c>
      <c r="F3" s="232"/>
      <c r="G3" s="231" t="s">
        <v>19</v>
      </c>
      <c r="H3" s="247"/>
    </row>
    <row r="4" spans="1:8" ht="25.5">
      <c r="A4" s="24" t="s">
        <v>4</v>
      </c>
      <c r="B4" s="87" t="s">
        <v>12</v>
      </c>
      <c r="C4" s="25" t="s">
        <v>20</v>
      </c>
      <c r="D4" s="26" t="s">
        <v>21</v>
      </c>
      <c r="E4" s="93" t="s">
        <v>32</v>
      </c>
      <c r="F4" s="10" t="s">
        <v>33</v>
      </c>
      <c r="G4" s="95" t="s">
        <v>32</v>
      </c>
      <c r="H4" s="10" t="s">
        <v>26</v>
      </c>
    </row>
    <row r="5" spans="1:8" ht="51.75" customHeight="1">
      <c r="A5" s="24" t="s">
        <v>13</v>
      </c>
      <c r="B5" s="87" t="s">
        <v>17</v>
      </c>
      <c r="C5" s="25" t="s">
        <v>22</v>
      </c>
      <c r="D5" s="26" t="s">
        <v>23</v>
      </c>
      <c r="E5" s="93" t="s">
        <v>34</v>
      </c>
      <c r="F5" s="10" t="s">
        <v>35</v>
      </c>
      <c r="G5" s="95" t="s">
        <v>34</v>
      </c>
      <c r="H5" s="10" t="s">
        <v>41</v>
      </c>
    </row>
    <row r="6" spans="1:11" ht="12.75">
      <c r="A6" s="24" t="s">
        <v>14</v>
      </c>
      <c r="B6" s="88" t="s">
        <v>47</v>
      </c>
      <c r="C6" s="28"/>
      <c r="D6" s="29"/>
      <c r="E6" s="93" t="s">
        <v>36</v>
      </c>
      <c r="F6" s="11" t="s">
        <v>37</v>
      </c>
      <c r="G6" s="95" t="s">
        <v>36</v>
      </c>
      <c r="H6" s="11" t="s">
        <v>37</v>
      </c>
      <c r="J6" s="207"/>
      <c r="K6" s="177" t="s">
        <v>144</v>
      </c>
    </row>
    <row r="7" spans="1:15" ht="13.5" thickBot="1">
      <c r="A7" s="31" t="s">
        <v>1</v>
      </c>
      <c r="B7" s="89" t="s">
        <v>18</v>
      </c>
      <c r="C7" s="32"/>
      <c r="D7" s="33"/>
      <c r="E7" s="94" t="s">
        <v>38</v>
      </c>
      <c r="F7" s="12" t="s">
        <v>39</v>
      </c>
      <c r="G7" s="95" t="s">
        <v>38</v>
      </c>
      <c r="H7" s="11" t="s">
        <v>42</v>
      </c>
      <c r="J7" s="206"/>
      <c r="K7" s="203" t="s">
        <v>143</v>
      </c>
      <c r="L7" s="204"/>
      <c r="M7" s="204"/>
      <c r="N7" s="204"/>
      <c r="O7" s="205"/>
    </row>
    <row r="8" spans="1:8" ht="13.5" thickBot="1">
      <c r="A8" s="17"/>
      <c r="B8" s="18"/>
      <c r="C8" s="19"/>
      <c r="D8" s="21"/>
      <c r="E8" s="97"/>
      <c r="F8" s="98"/>
      <c r="G8" s="96" t="s">
        <v>43</v>
      </c>
      <c r="H8" s="14" t="s">
        <v>44</v>
      </c>
    </row>
    <row r="9" spans="1:16" s="22" customFormat="1" ht="36" customHeight="1" thickBot="1">
      <c r="A9" s="235"/>
      <c r="B9" s="236"/>
      <c r="C9" s="217" t="s">
        <v>91</v>
      </c>
      <c r="D9" s="214" t="s">
        <v>78</v>
      </c>
      <c r="E9" s="215"/>
      <c r="F9" s="215"/>
      <c r="G9" s="215"/>
      <c r="H9" s="215"/>
      <c r="I9" s="216"/>
      <c r="J9" s="211" t="s">
        <v>79</v>
      </c>
      <c r="K9" s="212"/>
      <c r="L9" s="212"/>
      <c r="M9" s="212"/>
      <c r="N9" s="212"/>
      <c r="O9" s="213"/>
      <c r="P9" s="209" t="s">
        <v>101</v>
      </c>
    </row>
    <row r="10" spans="1:16" s="16" customFormat="1" ht="34.5" customHeight="1" thickBot="1">
      <c r="A10" s="237"/>
      <c r="B10" s="238"/>
      <c r="C10" s="218"/>
      <c r="D10" s="49" t="s">
        <v>105</v>
      </c>
      <c r="E10" s="219" t="s">
        <v>90</v>
      </c>
      <c r="F10" s="220"/>
      <c r="G10" s="50" t="s">
        <v>92</v>
      </c>
      <c r="H10" s="51" t="s">
        <v>93</v>
      </c>
      <c r="I10" s="221" t="s">
        <v>8</v>
      </c>
      <c r="J10" s="52" t="s">
        <v>102</v>
      </c>
      <c r="K10" s="53" t="s">
        <v>94</v>
      </c>
      <c r="L10" s="114" t="s">
        <v>114</v>
      </c>
      <c r="M10" s="53" t="s">
        <v>92</v>
      </c>
      <c r="N10" s="54" t="s">
        <v>93</v>
      </c>
      <c r="O10" s="224" t="s">
        <v>9</v>
      </c>
      <c r="P10" s="210"/>
    </row>
    <row r="11" spans="1:17" s="35" customFormat="1" ht="16.5" thickBot="1">
      <c r="A11" s="233" t="s">
        <v>104</v>
      </c>
      <c r="B11" s="234"/>
      <c r="C11" s="55" t="s">
        <v>80</v>
      </c>
      <c r="D11" s="56" t="s">
        <v>81</v>
      </c>
      <c r="E11" s="57" t="s">
        <v>80</v>
      </c>
      <c r="F11" s="58" t="s">
        <v>82</v>
      </c>
      <c r="G11" s="58" t="s">
        <v>82</v>
      </c>
      <c r="H11" s="59" t="s">
        <v>83</v>
      </c>
      <c r="I11" s="222"/>
      <c r="J11" s="60" t="s">
        <v>82</v>
      </c>
      <c r="K11" s="61" t="s">
        <v>83</v>
      </c>
      <c r="L11" s="61" t="s">
        <v>82</v>
      </c>
      <c r="M11" s="61" t="s">
        <v>82</v>
      </c>
      <c r="N11" s="62" t="s">
        <v>83</v>
      </c>
      <c r="O11" s="225"/>
      <c r="P11" s="47" t="s">
        <v>83</v>
      </c>
      <c r="Q11" s="208" t="s">
        <v>138</v>
      </c>
    </row>
    <row r="12" spans="1:17" s="37" customFormat="1" ht="34.5" customHeight="1" thickBot="1">
      <c r="A12" s="36" t="s">
        <v>103</v>
      </c>
      <c r="B12" s="44" t="s">
        <v>2</v>
      </c>
      <c r="C12" s="45" t="s">
        <v>84</v>
      </c>
      <c r="D12" s="43" t="s">
        <v>85</v>
      </c>
      <c r="E12" s="40" t="s">
        <v>86</v>
      </c>
      <c r="F12" s="41" t="s">
        <v>87</v>
      </c>
      <c r="G12" s="41" t="s">
        <v>88</v>
      </c>
      <c r="H12" s="42" t="s">
        <v>89</v>
      </c>
      <c r="I12" s="223"/>
      <c r="J12" s="48" t="s">
        <v>96</v>
      </c>
      <c r="K12" s="38" t="s">
        <v>95</v>
      </c>
      <c r="L12" s="38" t="s">
        <v>97</v>
      </c>
      <c r="M12" s="38" t="s">
        <v>98</v>
      </c>
      <c r="N12" s="39" t="s">
        <v>99</v>
      </c>
      <c r="O12" s="226"/>
      <c r="P12" s="46" t="s">
        <v>100</v>
      </c>
      <c r="Q12" s="208"/>
    </row>
    <row r="13" spans="1:17" s="70" customFormat="1" ht="16.5" customHeight="1">
      <c r="A13" s="245" t="s">
        <v>3</v>
      </c>
      <c r="B13" s="128">
        <v>824.2</v>
      </c>
      <c r="C13" s="90">
        <v>59.1</v>
      </c>
      <c r="D13" s="64">
        <v>2.829</v>
      </c>
      <c r="E13" s="131">
        <f aca="true" t="shared" si="0" ref="E13:E44">(C13*D13)</f>
        <v>167.1939</v>
      </c>
      <c r="F13" s="131">
        <f aca="true" t="shared" si="1" ref="F13:F44">20*LOG(E13)</f>
        <v>44.464408566764924</v>
      </c>
      <c r="G13" s="132">
        <v>48.5</v>
      </c>
      <c r="H13" s="131">
        <f aca="true" t="shared" si="2" ref="H13:H44">(F13-G13)</f>
        <v>-4.035591433235076</v>
      </c>
      <c r="I13" s="140" t="str">
        <f aca="true" t="shared" si="3" ref="I13:I44">IF(H13&gt;0,"M2",IF(H13&lt;-5,"M4","M3"))</f>
        <v>M3</v>
      </c>
      <c r="J13" s="144">
        <f aca="true" t="shared" si="4" ref="J13:J44">20*LOG(C13)</f>
        <v>35.43174961762511</v>
      </c>
      <c r="K13" s="134">
        <v>3.5</v>
      </c>
      <c r="L13" s="131">
        <f aca="true" t="shared" si="5" ref="L13:L43">J13+K13</f>
        <v>38.93174961762511</v>
      </c>
      <c r="M13" s="135">
        <v>45</v>
      </c>
      <c r="N13" s="131">
        <f aca="true" t="shared" si="6" ref="N13:N43">(L13-M13)</f>
        <v>-6.068250382374892</v>
      </c>
      <c r="O13" s="133" t="str">
        <f aca="true" t="shared" si="7" ref="O13:O43">IF(N13&gt;0,"M2",IF(N13&lt;-5,"M4","M3"))</f>
        <v>M4</v>
      </c>
      <c r="P13" s="136">
        <f aca="true" t="shared" si="8" ref="P13:P43">N13-H13</f>
        <v>-2.0326589491398153</v>
      </c>
      <c r="Q13" s="197">
        <f>J13-AVERAGE(J13:J16)</f>
        <v>-0.5781681217861063</v>
      </c>
    </row>
    <row r="14" spans="1:17" s="70" customFormat="1" ht="16.5" customHeight="1">
      <c r="A14" s="240"/>
      <c r="B14" s="71">
        <v>824.2</v>
      </c>
      <c r="C14" s="91">
        <v>72.1</v>
      </c>
      <c r="D14" s="72">
        <v>2.93</v>
      </c>
      <c r="E14" s="73">
        <f t="shared" si="0"/>
        <v>211.253</v>
      </c>
      <c r="F14" s="73">
        <f t="shared" si="1"/>
        <v>46.49605770147077</v>
      </c>
      <c r="G14" s="74">
        <v>48.5</v>
      </c>
      <c r="H14" s="73">
        <f t="shared" si="2"/>
        <v>-2.003942298529232</v>
      </c>
      <c r="I14" s="141" t="str">
        <f t="shared" si="3"/>
        <v>M3</v>
      </c>
      <c r="J14" s="145">
        <f t="shared" si="4"/>
        <v>37.15870529438858</v>
      </c>
      <c r="K14" s="75">
        <v>3.55</v>
      </c>
      <c r="L14" s="73">
        <f t="shared" si="5"/>
        <v>40.70870529438858</v>
      </c>
      <c r="M14" s="76">
        <v>45</v>
      </c>
      <c r="N14" s="73">
        <f t="shared" si="6"/>
        <v>-4.291294705611421</v>
      </c>
      <c r="O14" s="109" t="str">
        <f t="shared" si="7"/>
        <v>M3</v>
      </c>
      <c r="P14" s="137">
        <f t="shared" si="8"/>
        <v>-2.2873524070821887</v>
      </c>
      <c r="Q14" s="197">
        <f>J14-AVERAGE(J13:J16)</f>
        <v>1.1487875549773676</v>
      </c>
    </row>
    <row r="15" spans="1:17" s="70" customFormat="1" ht="16.5" customHeight="1">
      <c r="A15" s="240"/>
      <c r="B15" s="71">
        <v>824.2</v>
      </c>
      <c r="C15" s="91">
        <v>57.84</v>
      </c>
      <c r="D15" s="72">
        <v>2.86</v>
      </c>
      <c r="E15" s="73">
        <f t="shared" si="0"/>
        <v>165.4224</v>
      </c>
      <c r="F15" s="73">
        <f t="shared" si="1"/>
        <v>44.37188634831035</v>
      </c>
      <c r="G15" s="74">
        <v>48.5</v>
      </c>
      <c r="H15" s="73">
        <f t="shared" si="2"/>
        <v>-4.128113651689652</v>
      </c>
      <c r="I15" s="141" t="str">
        <f t="shared" si="3"/>
        <v>M3</v>
      </c>
      <c r="J15" s="145">
        <f t="shared" si="4"/>
        <v>35.24456568572949</v>
      </c>
      <c r="K15" s="75">
        <v>3.5</v>
      </c>
      <c r="L15" s="73">
        <f t="shared" si="5"/>
        <v>38.74456568572949</v>
      </c>
      <c r="M15" s="76">
        <v>45</v>
      </c>
      <c r="N15" s="73">
        <f t="shared" si="6"/>
        <v>-6.255434314270509</v>
      </c>
      <c r="O15" s="109" t="str">
        <f t="shared" si="7"/>
        <v>M4</v>
      </c>
      <c r="P15" s="137">
        <f t="shared" si="8"/>
        <v>-2.127320662580857</v>
      </c>
      <c r="Q15" s="197">
        <f>J15-AVERAGE(J13:J16)</f>
        <v>-0.765352053681724</v>
      </c>
    </row>
    <row r="16" spans="1:17" s="70" customFormat="1" ht="16.5" customHeight="1" thickBot="1">
      <c r="A16" s="241"/>
      <c r="B16" s="149">
        <v>824.2</v>
      </c>
      <c r="C16" s="150">
        <v>64.6</v>
      </c>
      <c r="D16" s="151">
        <v>3.01</v>
      </c>
      <c r="E16" s="152">
        <f t="shared" si="0"/>
        <v>194.44599999999997</v>
      </c>
      <c r="F16" s="152">
        <f t="shared" si="1"/>
        <v>45.77598027177855</v>
      </c>
      <c r="G16" s="153">
        <v>48.5</v>
      </c>
      <c r="H16" s="152">
        <f t="shared" si="2"/>
        <v>-2.7240197282214496</v>
      </c>
      <c r="I16" s="154" t="str">
        <f t="shared" si="3"/>
        <v>M3</v>
      </c>
      <c r="J16" s="155">
        <f t="shared" si="4"/>
        <v>36.20465035990168</v>
      </c>
      <c r="K16" s="156"/>
      <c r="L16" s="152"/>
      <c r="M16" s="157">
        <v>45</v>
      </c>
      <c r="N16" s="152"/>
      <c r="O16" s="158"/>
      <c r="P16" s="159"/>
      <c r="Q16" s="197">
        <f>J16-AVERAGE(J13:J16)</f>
        <v>0.1947326204904627</v>
      </c>
    </row>
    <row r="17" spans="1:17" s="70" customFormat="1" ht="16.5" customHeight="1" thickTop="1">
      <c r="A17" s="242"/>
      <c r="B17" s="118">
        <v>836.8</v>
      </c>
      <c r="C17" s="119">
        <v>59.2</v>
      </c>
      <c r="D17" s="120">
        <v>2.829</v>
      </c>
      <c r="E17" s="121">
        <f t="shared" si="0"/>
        <v>167.47680000000003</v>
      </c>
      <c r="F17" s="121">
        <f t="shared" si="1"/>
        <v>44.479093083598215</v>
      </c>
      <c r="G17" s="122">
        <v>48.5</v>
      </c>
      <c r="H17" s="121">
        <f t="shared" si="2"/>
        <v>-4.020906916401785</v>
      </c>
      <c r="I17" s="142" t="str">
        <f t="shared" si="3"/>
        <v>M3</v>
      </c>
      <c r="J17" s="146">
        <f t="shared" si="4"/>
        <v>35.44643413445839</v>
      </c>
      <c r="K17" s="125">
        <v>3.5</v>
      </c>
      <c r="L17" s="121">
        <f t="shared" si="5"/>
        <v>38.94643413445839</v>
      </c>
      <c r="M17" s="126">
        <v>45</v>
      </c>
      <c r="N17" s="121">
        <f t="shared" si="6"/>
        <v>-6.053565865541607</v>
      </c>
      <c r="O17" s="123" t="str">
        <f t="shared" si="7"/>
        <v>M4</v>
      </c>
      <c r="P17" s="138">
        <f t="shared" si="8"/>
        <v>-2.0326589491398224</v>
      </c>
      <c r="Q17" s="197">
        <f>J17-AVERAGE(J17:J20)</f>
        <v>-1.334846682439725</v>
      </c>
    </row>
    <row r="18" spans="1:17" s="70" customFormat="1" ht="16.5" customHeight="1">
      <c r="A18" s="243"/>
      <c r="B18" s="71">
        <v>836.8</v>
      </c>
      <c r="C18" s="91">
        <v>75.7</v>
      </c>
      <c r="D18" s="72">
        <v>2.93</v>
      </c>
      <c r="E18" s="73">
        <f t="shared" si="0"/>
        <v>221.80100000000002</v>
      </c>
      <c r="F18" s="73">
        <f t="shared" si="1"/>
        <v>46.919269997083646</v>
      </c>
      <c r="G18" s="74">
        <v>48.5</v>
      </c>
      <c r="H18" s="73">
        <f t="shared" si="2"/>
        <v>-1.5807300029163542</v>
      </c>
      <c r="I18" s="141" t="str">
        <f t="shared" si="3"/>
        <v>M3</v>
      </c>
      <c r="J18" s="147">
        <f t="shared" si="4"/>
        <v>37.58191759000145</v>
      </c>
      <c r="K18" s="75">
        <v>3.55</v>
      </c>
      <c r="L18" s="73">
        <f t="shared" si="5"/>
        <v>41.13191759000145</v>
      </c>
      <c r="M18" s="76">
        <v>45</v>
      </c>
      <c r="N18" s="73">
        <f t="shared" si="6"/>
        <v>-3.86808240999855</v>
      </c>
      <c r="O18" s="109" t="str">
        <f t="shared" si="7"/>
        <v>M3</v>
      </c>
      <c r="P18" s="137">
        <f t="shared" si="8"/>
        <v>-2.287352407082196</v>
      </c>
      <c r="Q18" s="197">
        <f>J18-AVERAGE(J17:J20)</f>
        <v>0.800636773103335</v>
      </c>
    </row>
    <row r="19" spans="1:17" s="70" customFormat="1" ht="16.5" customHeight="1">
      <c r="A19" s="243"/>
      <c r="B19" s="71">
        <v>836.8</v>
      </c>
      <c r="C19" s="91">
        <v>69.33</v>
      </c>
      <c r="D19" s="72">
        <v>2.86</v>
      </c>
      <c r="E19" s="73">
        <f t="shared" si="0"/>
        <v>198.28379999999999</v>
      </c>
      <c r="F19" s="73">
        <f t="shared" si="1"/>
        <v>45.945744666556294</v>
      </c>
      <c r="G19" s="74">
        <v>48.5</v>
      </c>
      <c r="H19" s="73">
        <f t="shared" si="2"/>
        <v>-2.554255333443706</v>
      </c>
      <c r="I19" s="141" t="str">
        <f t="shared" si="3"/>
        <v>M3</v>
      </c>
      <c r="J19" s="147">
        <f t="shared" si="4"/>
        <v>36.81842400397544</v>
      </c>
      <c r="K19" s="168">
        <v>3.5</v>
      </c>
      <c r="L19" s="166">
        <f t="shared" si="5"/>
        <v>40.31842400397544</v>
      </c>
      <c r="M19" s="76">
        <v>45</v>
      </c>
      <c r="N19" s="73">
        <f t="shared" si="6"/>
        <v>-4.681575996024563</v>
      </c>
      <c r="O19" s="109" t="str">
        <f t="shared" si="7"/>
        <v>M3</v>
      </c>
      <c r="P19" s="137">
        <f t="shared" si="8"/>
        <v>-2.127320662580857</v>
      </c>
      <c r="Q19" s="197">
        <f>J19-AVERAGE(J17:J20)</f>
        <v>0.03714318707731934</v>
      </c>
    </row>
    <row r="20" spans="1:17" s="70" customFormat="1" ht="16.5" customHeight="1" thickBot="1">
      <c r="A20" s="243"/>
      <c r="B20" s="149">
        <v>836.8</v>
      </c>
      <c r="C20" s="191">
        <v>73.1</v>
      </c>
      <c r="D20" s="72">
        <v>3.02</v>
      </c>
      <c r="E20" s="152">
        <f t="shared" si="0"/>
        <v>220.76199999999997</v>
      </c>
      <c r="F20" s="152">
        <f t="shared" si="1"/>
        <v>46.87848639830022</v>
      </c>
      <c r="G20" s="153">
        <v>48.5</v>
      </c>
      <c r="H20" s="152">
        <f t="shared" si="2"/>
        <v>-1.6215136016997818</v>
      </c>
      <c r="I20" s="154" t="str">
        <f t="shared" si="3"/>
        <v>M3</v>
      </c>
      <c r="J20" s="155">
        <f t="shared" si="4"/>
        <v>37.27834753915721</v>
      </c>
      <c r="K20" s="167"/>
      <c r="L20" s="152"/>
      <c r="M20" s="157">
        <v>45</v>
      </c>
      <c r="N20" s="152"/>
      <c r="O20" s="158"/>
      <c r="P20" s="159"/>
      <c r="Q20" s="197">
        <f>J20-AVERAGE(J17:J20)</f>
        <v>0.4970667222590919</v>
      </c>
    </row>
    <row r="21" spans="1:17" s="70" customFormat="1" ht="16.5" customHeight="1" thickTop="1">
      <c r="A21" s="243"/>
      <c r="B21" s="118">
        <v>848.8</v>
      </c>
      <c r="C21" s="119">
        <v>61</v>
      </c>
      <c r="D21" s="120">
        <v>2.829</v>
      </c>
      <c r="E21" s="121">
        <f t="shared" si="0"/>
        <v>172.56900000000002</v>
      </c>
      <c r="F21" s="121">
        <f t="shared" si="1"/>
        <v>44.73925564935516</v>
      </c>
      <c r="G21" s="122">
        <v>48.5</v>
      </c>
      <c r="H21" s="121">
        <f t="shared" si="2"/>
        <v>-3.760744350644842</v>
      </c>
      <c r="I21" s="142" t="str">
        <f t="shared" si="3"/>
        <v>M3</v>
      </c>
      <c r="J21" s="146">
        <f t="shared" si="4"/>
        <v>35.70659670021534</v>
      </c>
      <c r="K21" s="125">
        <v>3.5</v>
      </c>
      <c r="L21" s="121">
        <f t="shared" si="5"/>
        <v>39.20659670021534</v>
      </c>
      <c r="M21" s="126">
        <v>45</v>
      </c>
      <c r="N21" s="121">
        <f t="shared" si="6"/>
        <v>-5.793403299784657</v>
      </c>
      <c r="O21" s="123" t="str">
        <f t="shared" si="7"/>
        <v>M4</v>
      </c>
      <c r="P21" s="138">
        <f t="shared" si="8"/>
        <v>-2.0326589491398153</v>
      </c>
      <c r="Q21" s="197">
        <f>J21-AVERAGE(J21:J24)</f>
        <v>-1.0059745950628667</v>
      </c>
    </row>
    <row r="22" spans="1:17" s="70" customFormat="1" ht="16.5" customHeight="1">
      <c r="A22" s="243"/>
      <c r="B22" s="71">
        <v>848.8</v>
      </c>
      <c r="C22" s="91">
        <v>74</v>
      </c>
      <c r="D22" s="72">
        <v>2.93</v>
      </c>
      <c r="E22" s="73">
        <f t="shared" si="0"/>
        <v>216.82000000000002</v>
      </c>
      <c r="F22" s="73">
        <f t="shared" si="1"/>
        <v>46.72198680170172</v>
      </c>
      <c r="G22" s="74">
        <v>48.5</v>
      </c>
      <c r="H22" s="73">
        <f t="shared" si="2"/>
        <v>-1.7780131982982823</v>
      </c>
      <c r="I22" s="141" t="str">
        <f t="shared" si="3"/>
        <v>M3</v>
      </c>
      <c r="J22" s="147">
        <f t="shared" si="4"/>
        <v>37.384634394619525</v>
      </c>
      <c r="K22" s="75">
        <v>3.55</v>
      </c>
      <c r="L22" s="73">
        <f t="shared" si="5"/>
        <v>40.93463439461952</v>
      </c>
      <c r="M22" s="76">
        <v>45</v>
      </c>
      <c r="N22" s="73">
        <f t="shared" si="6"/>
        <v>-4.065365605380478</v>
      </c>
      <c r="O22" s="109" t="str">
        <f t="shared" si="7"/>
        <v>M3</v>
      </c>
      <c r="P22" s="137">
        <f t="shared" si="8"/>
        <v>-2.287352407082196</v>
      </c>
      <c r="Q22" s="197">
        <f>J22-AVERAGE(J21:J24)</f>
        <v>0.6720630993413153</v>
      </c>
    </row>
    <row r="23" spans="1:17" s="70" customFormat="1" ht="16.5" customHeight="1">
      <c r="A23" s="243"/>
      <c r="B23" s="71">
        <v>848.8</v>
      </c>
      <c r="C23" s="91">
        <v>69.54</v>
      </c>
      <c r="D23" s="72">
        <v>2.86</v>
      </c>
      <c r="E23" s="73">
        <f t="shared" si="0"/>
        <v>198.8844</v>
      </c>
      <c r="F23" s="73">
        <f t="shared" si="1"/>
        <v>45.972014389525654</v>
      </c>
      <c r="G23" s="74">
        <v>48.5</v>
      </c>
      <c r="H23" s="73">
        <f t="shared" si="2"/>
        <v>-2.527985610474346</v>
      </c>
      <c r="I23" s="141" t="str">
        <f t="shared" si="3"/>
        <v>M3</v>
      </c>
      <c r="J23" s="147">
        <f t="shared" si="4"/>
        <v>36.84469372694479</v>
      </c>
      <c r="K23" s="168">
        <v>3.5</v>
      </c>
      <c r="L23" s="73">
        <f t="shared" si="5"/>
        <v>40.34469372694479</v>
      </c>
      <c r="M23" s="76">
        <v>45</v>
      </c>
      <c r="N23" s="73">
        <f t="shared" si="6"/>
        <v>-4.65530627305521</v>
      </c>
      <c r="O23" s="109" t="str">
        <f t="shared" si="7"/>
        <v>M3</v>
      </c>
      <c r="P23" s="137">
        <f t="shared" si="8"/>
        <v>-2.127320662580864</v>
      </c>
      <c r="Q23" s="197">
        <f>J23-AVERAGE(J21:J24)</f>
        <v>0.13212243166658055</v>
      </c>
    </row>
    <row r="24" spans="1:17" s="70" customFormat="1" ht="16.5" customHeight="1" thickBot="1">
      <c r="A24" s="244"/>
      <c r="B24" s="78">
        <v>848.8</v>
      </c>
      <c r="C24" s="192">
        <v>70.1</v>
      </c>
      <c r="D24" s="79">
        <v>3.02</v>
      </c>
      <c r="E24" s="80">
        <f t="shared" si="0"/>
        <v>211.702</v>
      </c>
      <c r="F24" s="80">
        <f t="shared" si="1"/>
        <v>46.51449921847618</v>
      </c>
      <c r="G24" s="81">
        <v>48.5</v>
      </c>
      <c r="H24" s="80">
        <f t="shared" si="2"/>
        <v>-1.9855007815238181</v>
      </c>
      <c r="I24" s="143" t="str">
        <f t="shared" si="3"/>
        <v>M3</v>
      </c>
      <c r="J24" s="148">
        <f t="shared" si="4"/>
        <v>36.91436035933317</v>
      </c>
      <c r="K24" s="82"/>
      <c r="L24" s="80"/>
      <c r="M24" s="83">
        <v>45</v>
      </c>
      <c r="N24" s="80"/>
      <c r="O24" s="110"/>
      <c r="P24" s="139"/>
      <c r="Q24" s="197">
        <f>J24-AVERAGE(J21:J24)</f>
        <v>0.20178906405496377</v>
      </c>
    </row>
    <row r="25" spans="1:17" s="85" customFormat="1" ht="16.5" customHeight="1">
      <c r="A25" s="245" t="s">
        <v>5</v>
      </c>
      <c r="B25" s="128">
        <v>1850.2</v>
      </c>
      <c r="C25" s="129">
        <v>22.6</v>
      </c>
      <c r="D25" s="130">
        <v>2.79</v>
      </c>
      <c r="E25" s="131">
        <f t="shared" si="0"/>
        <v>63.054</v>
      </c>
      <c r="F25" s="131">
        <f t="shared" si="1"/>
        <v>35.99425284841997</v>
      </c>
      <c r="G25" s="132">
        <v>38.5</v>
      </c>
      <c r="H25" s="131">
        <f t="shared" si="2"/>
        <v>-2.5057471515800316</v>
      </c>
      <c r="I25" s="133" t="str">
        <f t="shared" si="3"/>
        <v>M3</v>
      </c>
      <c r="J25" s="160">
        <f t="shared" si="4"/>
        <v>27.08216878294802</v>
      </c>
      <c r="K25" s="134">
        <v>3.3</v>
      </c>
      <c r="L25" s="131">
        <f t="shared" si="5"/>
        <v>30.38216878294802</v>
      </c>
      <c r="M25" s="135">
        <v>35</v>
      </c>
      <c r="N25" s="131">
        <f t="shared" si="6"/>
        <v>-4.617831217051979</v>
      </c>
      <c r="O25" s="140" t="str">
        <f t="shared" si="7"/>
        <v>M3</v>
      </c>
      <c r="P25" s="136">
        <f t="shared" si="8"/>
        <v>-2.1120840654719473</v>
      </c>
      <c r="Q25" s="197">
        <f>J25-AVERAGE(J25:J28)</f>
        <v>-0.11037102102454455</v>
      </c>
    </row>
    <row r="26" spans="1:17" s="85" customFormat="1" ht="16.5" customHeight="1">
      <c r="A26" s="240"/>
      <c r="B26" s="71">
        <v>1850.2</v>
      </c>
      <c r="C26" s="91">
        <v>21.2</v>
      </c>
      <c r="D26" s="72">
        <v>2.92</v>
      </c>
      <c r="E26" s="73">
        <f t="shared" si="0"/>
        <v>61.903999999999996</v>
      </c>
      <c r="F26" s="73">
        <f t="shared" si="1"/>
        <v>35.834374247543394</v>
      </c>
      <c r="G26" s="74">
        <v>38.5</v>
      </c>
      <c r="H26" s="73">
        <f t="shared" si="2"/>
        <v>-2.665625752456606</v>
      </c>
      <c r="I26" s="109" t="str">
        <f t="shared" si="3"/>
        <v>M3</v>
      </c>
      <c r="J26" s="161">
        <f t="shared" si="4"/>
        <v>26.52671721857503</v>
      </c>
      <c r="K26" s="75">
        <v>3.54</v>
      </c>
      <c r="L26" s="73">
        <f t="shared" si="5"/>
        <v>30.06671721857503</v>
      </c>
      <c r="M26" s="76">
        <v>35</v>
      </c>
      <c r="N26" s="73">
        <f t="shared" si="6"/>
        <v>-4.933282781424971</v>
      </c>
      <c r="O26" s="141" t="str">
        <f t="shared" si="7"/>
        <v>M3</v>
      </c>
      <c r="P26" s="137">
        <f t="shared" si="8"/>
        <v>-2.2676570289683653</v>
      </c>
      <c r="Q26" s="197">
        <f>J26-AVERAGE(J25:J28)</f>
        <v>-0.6658225853975352</v>
      </c>
    </row>
    <row r="27" spans="1:17" s="85" customFormat="1" ht="16.5" customHeight="1">
      <c r="A27" s="240"/>
      <c r="B27" s="71">
        <v>1850.2</v>
      </c>
      <c r="C27" s="91">
        <v>24.8</v>
      </c>
      <c r="D27" s="72">
        <v>2.84</v>
      </c>
      <c r="E27" s="73">
        <f t="shared" si="0"/>
        <v>70.432</v>
      </c>
      <c r="F27" s="73">
        <f t="shared" si="1"/>
        <v>36.95540041746508</v>
      </c>
      <c r="G27" s="74">
        <v>38.5</v>
      </c>
      <c r="H27" s="73">
        <f t="shared" si="2"/>
        <v>-1.5445995825349215</v>
      </c>
      <c r="I27" s="109" t="str">
        <f t="shared" si="3"/>
        <v>M3</v>
      </c>
      <c r="J27" s="161">
        <f t="shared" si="4"/>
        <v>27.889033616524323</v>
      </c>
      <c r="K27" s="168">
        <v>3.5</v>
      </c>
      <c r="L27" s="73">
        <f t="shared" si="5"/>
        <v>31.389033616524323</v>
      </c>
      <c r="M27" s="76">
        <v>35</v>
      </c>
      <c r="N27" s="73">
        <f t="shared" si="6"/>
        <v>-3.6109663834756773</v>
      </c>
      <c r="O27" s="141" t="str">
        <f t="shared" si="7"/>
        <v>M3</v>
      </c>
      <c r="P27" s="137">
        <f t="shared" si="8"/>
        <v>-2.066366800940756</v>
      </c>
      <c r="Q27" s="197">
        <f>J27-AVERAGE(J25:J28)</f>
        <v>0.6964938125517577</v>
      </c>
    </row>
    <row r="28" spans="1:17" s="85" customFormat="1" ht="16.5" customHeight="1" thickBot="1">
      <c r="A28" s="241"/>
      <c r="B28" s="149">
        <v>1850.2</v>
      </c>
      <c r="C28" s="191">
        <v>23.1</v>
      </c>
      <c r="D28" s="151">
        <v>2.88</v>
      </c>
      <c r="E28" s="152">
        <f t="shared" si="0"/>
        <v>66.528</v>
      </c>
      <c r="F28" s="152">
        <f t="shared" si="1"/>
        <v>36.460089353027506</v>
      </c>
      <c r="G28" s="153">
        <v>38.5</v>
      </c>
      <c r="H28" s="152">
        <f t="shared" si="2"/>
        <v>-2.039910646972494</v>
      </c>
      <c r="I28" s="158" t="str">
        <f t="shared" si="3"/>
        <v>M3</v>
      </c>
      <c r="J28" s="165">
        <f t="shared" si="4"/>
        <v>27.27223959784289</v>
      </c>
      <c r="K28" s="156"/>
      <c r="L28" s="152"/>
      <c r="M28" s="157">
        <v>35</v>
      </c>
      <c r="N28" s="152"/>
      <c r="O28" s="154"/>
      <c r="P28" s="159"/>
      <c r="Q28" s="197">
        <f>J28-AVERAGE(J25:J28)</f>
        <v>0.07969979387032566</v>
      </c>
    </row>
    <row r="29" spans="1:17" s="85" customFormat="1" ht="16.5" customHeight="1" thickTop="1">
      <c r="A29" s="242"/>
      <c r="B29" s="118">
        <v>1880</v>
      </c>
      <c r="C29" s="119">
        <v>21.5</v>
      </c>
      <c r="D29" s="120">
        <v>2.79</v>
      </c>
      <c r="E29" s="121">
        <f t="shared" si="0"/>
        <v>59.985</v>
      </c>
      <c r="F29" s="121">
        <f t="shared" si="1"/>
        <v>35.560853263784054</v>
      </c>
      <c r="G29" s="122">
        <v>38.5</v>
      </c>
      <c r="H29" s="121">
        <f t="shared" si="2"/>
        <v>-2.939146736215946</v>
      </c>
      <c r="I29" s="123" t="str">
        <f t="shared" si="3"/>
        <v>M3</v>
      </c>
      <c r="J29" s="162">
        <f t="shared" si="4"/>
        <v>26.64876919831211</v>
      </c>
      <c r="K29" s="125">
        <v>3.3</v>
      </c>
      <c r="L29" s="121">
        <f t="shared" si="5"/>
        <v>29.94876919831211</v>
      </c>
      <c r="M29" s="126">
        <v>35</v>
      </c>
      <c r="N29" s="121">
        <f t="shared" si="6"/>
        <v>-5.05123080168789</v>
      </c>
      <c r="O29" s="142" t="str">
        <f t="shared" si="7"/>
        <v>M4</v>
      </c>
      <c r="P29" s="138">
        <f t="shared" si="8"/>
        <v>-2.1120840654719437</v>
      </c>
      <c r="Q29" s="197">
        <f>J29-AVERAGE(J29:J32)</f>
        <v>-0.34971855823531683</v>
      </c>
    </row>
    <row r="30" spans="1:17" s="85" customFormat="1" ht="16.5" customHeight="1">
      <c r="A30" s="243"/>
      <c r="B30" s="71">
        <v>1880</v>
      </c>
      <c r="C30" s="91">
        <v>21.6</v>
      </c>
      <c r="D30" s="72">
        <v>2.92</v>
      </c>
      <c r="E30" s="73">
        <f t="shared" si="0"/>
        <v>63.072</v>
      </c>
      <c r="F30" s="73">
        <f t="shared" si="1"/>
        <v>35.99673205198699</v>
      </c>
      <c r="G30" s="74">
        <v>38.5</v>
      </c>
      <c r="H30" s="73">
        <f t="shared" si="2"/>
        <v>-2.5032679480130113</v>
      </c>
      <c r="I30" s="109" t="str">
        <f t="shared" si="3"/>
        <v>M3</v>
      </c>
      <c r="J30" s="163">
        <f t="shared" si="4"/>
        <v>26.689075023018617</v>
      </c>
      <c r="K30" s="75">
        <v>3.54</v>
      </c>
      <c r="L30" s="73">
        <f t="shared" si="5"/>
        <v>30.229075023018616</v>
      </c>
      <c r="M30" s="76">
        <v>35</v>
      </c>
      <c r="N30" s="73">
        <f t="shared" si="6"/>
        <v>-4.770924976981384</v>
      </c>
      <c r="O30" s="141" t="str">
        <f t="shared" si="7"/>
        <v>M3</v>
      </c>
      <c r="P30" s="137">
        <f t="shared" si="8"/>
        <v>-2.2676570289683724</v>
      </c>
      <c r="Q30" s="197">
        <f>J30-AVERAGE(J29:J32)</f>
        <v>-0.30941273352880927</v>
      </c>
    </row>
    <row r="31" spans="1:17" s="85" customFormat="1" ht="16.5" customHeight="1">
      <c r="A31" s="243"/>
      <c r="B31" s="71">
        <v>1880</v>
      </c>
      <c r="C31" s="91">
        <v>24.13</v>
      </c>
      <c r="D31" s="72">
        <v>2.84</v>
      </c>
      <c r="E31" s="73">
        <f t="shared" si="0"/>
        <v>68.52919999999999</v>
      </c>
      <c r="F31" s="73">
        <f t="shared" si="1"/>
        <v>36.71751323911647</v>
      </c>
      <c r="G31" s="74">
        <v>38.5</v>
      </c>
      <c r="H31" s="73">
        <f t="shared" si="2"/>
        <v>-1.782486760883529</v>
      </c>
      <c r="I31" s="109" t="str">
        <f t="shared" si="3"/>
        <v>M3</v>
      </c>
      <c r="J31" s="163">
        <f t="shared" si="4"/>
        <v>27.65114643817572</v>
      </c>
      <c r="K31" s="168">
        <v>3.5</v>
      </c>
      <c r="L31" s="73">
        <f t="shared" si="5"/>
        <v>31.15114643817572</v>
      </c>
      <c r="M31" s="76">
        <v>35</v>
      </c>
      <c r="N31" s="73">
        <f t="shared" si="6"/>
        <v>-3.8488535618242814</v>
      </c>
      <c r="O31" s="141" t="str">
        <f t="shared" si="7"/>
        <v>M3</v>
      </c>
      <c r="P31" s="137">
        <f t="shared" si="8"/>
        <v>-2.0663668009407523</v>
      </c>
      <c r="Q31" s="197">
        <f>J31-AVERAGE(J29:J32)</f>
        <v>0.6526586816282922</v>
      </c>
    </row>
    <row r="32" spans="1:17" s="85" customFormat="1" ht="16.5" customHeight="1" thickBot="1">
      <c r="A32" s="243"/>
      <c r="B32" s="149">
        <v>1880</v>
      </c>
      <c r="C32" s="191">
        <v>22.4</v>
      </c>
      <c r="D32" s="151">
        <v>2.88</v>
      </c>
      <c r="E32" s="152">
        <f t="shared" si="0"/>
        <v>64.512</v>
      </c>
      <c r="F32" s="152">
        <f t="shared" si="1"/>
        <v>36.19281012186787</v>
      </c>
      <c r="G32" s="153">
        <v>38.5</v>
      </c>
      <c r="H32" s="152">
        <f t="shared" si="2"/>
        <v>-2.307189878132128</v>
      </c>
      <c r="I32" s="158" t="str">
        <f t="shared" si="3"/>
        <v>M3</v>
      </c>
      <c r="J32" s="165">
        <f t="shared" si="4"/>
        <v>27.004960366683257</v>
      </c>
      <c r="K32" s="156"/>
      <c r="L32" s="152"/>
      <c r="M32" s="157">
        <v>35</v>
      </c>
      <c r="N32" s="152"/>
      <c r="O32" s="154"/>
      <c r="P32" s="159"/>
      <c r="Q32" s="197">
        <f>J32-AVERAGE(J29:J32)</f>
        <v>0.006472610135830337</v>
      </c>
    </row>
    <row r="33" spans="1:17" s="85" customFormat="1" ht="16.5" customHeight="1" thickTop="1">
      <c r="A33" s="243"/>
      <c r="B33" s="118">
        <v>1909.8</v>
      </c>
      <c r="C33" s="119">
        <v>19.9</v>
      </c>
      <c r="D33" s="120">
        <v>2.79</v>
      </c>
      <c r="E33" s="121">
        <f t="shared" si="0"/>
        <v>55.520999999999994</v>
      </c>
      <c r="F33" s="121">
        <f t="shared" si="1"/>
        <v>34.889145593666086</v>
      </c>
      <c r="G33" s="122">
        <v>38.5</v>
      </c>
      <c r="H33" s="121">
        <f t="shared" si="2"/>
        <v>-3.610854406333914</v>
      </c>
      <c r="I33" s="123" t="str">
        <f t="shared" si="3"/>
        <v>M3</v>
      </c>
      <c r="J33" s="162">
        <f t="shared" si="4"/>
        <v>25.97706152819413</v>
      </c>
      <c r="K33" s="125">
        <v>3.3</v>
      </c>
      <c r="L33" s="121">
        <f t="shared" si="5"/>
        <v>29.27706152819413</v>
      </c>
      <c r="M33" s="126">
        <v>35</v>
      </c>
      <c r="N33" s="121">
        <f t="shared" si="6"/>
        <v>-5.722938471805868</v>
      </c>
      <c r="O33" s="142" t="str">
        <f t="shared" si="7"/>
        <v>M4</v>
      </c>
      <c r="P33" s="138">
        <f t="shared" si="8"/>
        <v>-2.1120840654719544</v>
      </c>
      <c r="Q33" s="197">
        <f>J33-AVERAGE(J33:J36)</f>
        <v>-0.051567491266933274</v>
      </c>
    </row>
    <row r="34" spans="1:17" s="85" customFormat="1" ht="16.5" customHeight="1">
      <c r="A34" s="243"/>
      <c r="B34" s="71">
        <v>1909.8</v>
      </c>
      <c r="C34" s="91">
        <v>18.7</v>
      </c>
      <c r="D34" s="72">
        <v>2.92</v>
      </c>
      <c r="E34" s="73">
        <f t="shared" si="0"/>
        <v>54.604</v>
      </c>
      <c r="F34" s="73">
        <f t="shared" si="1"/>
        <v>34.74448915969835</v>
      </c>
      <c r="G34" s="74">
        <v>38.5</v>
      </c>
      <c r="H34" s="73">
        <f t="shared" si="2"/>
        <v>-3.7555108403016533</v>
      </c>
      <c r="I34" s="109" t="str">
        <f t="shared" si="3"/>
        <v>M3</v>
      </c>
      <c r="J34" s="163">
        <f t="shared" si="4"/>
        <v>25.436832130729982</v>
      </c>
      <c r="K34" s="75">
        <v>3.54</v>
      </c>
      <c r="L34" s="73">
        <f t="shared" si="5"/>
        <v>28.97683213072998</v>
      </c>
      <c r="M34" s="76">
        <v>35</v>
      </c>
      <c r="N34" s="73">
        <f t="shared" si="6"/>
        <v>-6.023167869270019</v>
      </c>
      <c r="O34" s="141" t="str">
        <f t="shared" si="7"/>
        <v>M4</v>
      </c>
      <c r="P34" s="137">
        <f t="shared" si="8"/>
        <v>-2.2676570289683653</v>
      </c>
      <c r="Q34" s="197">
        <f>J34-AVERAGE(J33:J36)</f>
        <v>-0.591796888731082</v>
      </c>
    </row>
    <row r="35" spans="1:17" s="85" customFormat="1" ht="16.5" customHeight="1">
      <c r="A35" s="243"/>
      <c r="B35" s="71">
        <v>1909.8</v>
      </c>
      <c r="C35" s="91">
        <v>20.55</v>
      </c>
      <c r="D35" s="72">
        <v>2.84</v>
      </c>
      <c r="E35" s="73">
        <f t="shared" si="0"/>
        <v>58.362</v>
      </c>
      <c r="F35" s="73">
        <f t="shared" si="1"/>
        <v>35.32260332518251</v>
      </c>
      <c r="G35" s="74">
        <v>38.5</v>
      </c>
      <c r="H35" s="73">
        <f t="shared" si="2"/>
        <v>-3.177396674817487</v>
      </c>
      <c r="I35" s="109" t="str">
        <f t="shared" si="3"/>
        <v>M3</v>
      </c>
      <c r="J35" s="163">
        <f t="shared" si="4"/>
        <v>26.25623652424176</v>
      </c>
      <c r="K35" s="168">
        <v>3.5</v>
      </c>
      <c r="L35" s="73">
        <f t="shared" si="5"/>
        <v>29.75623652424176</v>
      </c>
      <c r="M35" s="76">
        <v>35</v>
      </c>
      <c r="N35" s="73">
        <f t="shared" si="6"/>
        <v>-5.243763475758239</v>
      </c>
      <c r="O35" s="141" t="str">
        <f t="shared" si="7"/>
        <v>M4</v>
      </c>
      <c r="P35" s="137">
        <f t="shared" si="8"/>
        <v>-2.0663668009407523</v>
      </c>
      <c r="Q35" s="197">
        <f>J35-AVERAGE(J33:J36)</f>
        <v>0.22760750478069625</v>
      </c>
    </row>
    <row r="36" spans="1:17" s="85" customFormat="1" ht="16.5" customHeight="1" thickBot="1">
      <c r="A36" s="244"/>
      <c r="B36" s="78">
        <v>1909.8</v>
      </c>
      <c r="C36" s="192">
        <v>21</v>
      </c>
      <c r="D36" s="79">
        <v>2.87</v>
      </c>
      <c r="E36" s="80">
        <f t="shared" si="0"/>
        <v>60.27</v>
      </c>
      <c r="F36" s="80">
        <f t="shared" si="1"/>
        <v>35.60202382935823</v>
      </c>
      <c r="G36" s="81">
        <v>38.5</v>
      </c>
      <c r="H36" s="80">
        <f t="shared" si="2"/>
        <v>-2.897976170641769</v>
      </c>
      <c r="I36" s="110" t="str">
        <f t="shared" si="3"/>
        <v>M3</v>
      </c>
      <c r="J36" s="164">
        <f t="shared" si="4"/>
        <v>26.444385894678387</v>
      </c>
      <c r="K36" s="82"/>
      <c r="L36" s="80"/>
      <c r="M36" s="83">
        <v>35</v>
      </c>
      <c r="N36" s="80"/>
      <c r="O36" s="143"/>
      <c r="P36" s="139"/>
      <c r="Q36" s="197">
        <f>J36-AVERAGE(J33:J36)</f>
        <v>0.41575687521732263</v>
      </c>
    </row>
    <row r="37" spans="1:17" s="85" customFormat="1" ht="16.5" customHeight="1">
      <c r="A37" s="239" t="s">
        <v>107</v>
      </c>
      <c r="B37" s="128">
        <v>824.7</v>
      </c>
      <c r="C37" s="129">
        <v>64.8</v>
      </c>
      <c r="D37" s="130">
        <v>0.93</v>
      </c>
      <c r="E37" s="131">
        <f t="shared" si="0"/>
        <v>60.264</v>
      </c>
      <c r="F37" s="131">
        <f t="shared" si="1"/>
        <v>35.60115908849057</v>
      </c>
      <c r="G37" s="132">
        <v>51</v>
      </c>
      <c r="H37" s="131">
        <f t="shared" si="2"/>
        <v>-15.398840911509431</v>
      </c>
      <c r="I37" s="133" t="str">
        <f t="shared" si="3"/>
        <v>M4</v>
      </c>
      <c r="J37" s="160">
        <f t="shared" si="4"/>
        <v>36.23150011741187</v>
      </c>
      <c r="K37" s="134">
        <v>-19.25</v>
      </c>
      <c r="L37" s="131">
        <f t="shared" si="5"/>
        <v>16.98150011741187</v>
      </c>
      <c r="M37" s="135">
        <v>45</v>
      </c>
      <c r="N37" s="131">
        <f t="shared" si="6"/>
        <v>-28.01849988258813</v>
      </c>
      <c r="O37" s="140" t="str">
        <f t="shared" si="7"/>
        <v>M4</v>
      </c>
      <c r="P37" s="136">
        <f t="shared" si="8"/>
        <v>-12.6196589710787</v>
      </c>
      <c r="Q37" s="197">
        <f>J37-AVERAGE(J37:J40)</f>
        <v>-0.5666975096859801</v>
      </c>
    </row>
    <row r="38" spans="1:17" s="85" customFormat="1" ht="16.5" customHeight="1">
      <c r="A38" s="240"/>
      <c r="B38" s="71">
        <v>824.7</v>
      </c>
      <c r="C38" s="91">
        <v>77.4</v>
      </c>
      <c r="D38" s="72">
        <v>0.96</v>
      </c>
      <c r="E38" s="73">
        <f t="shared" si="0"/>
        <v>74.304</v>
      </c>
      <c r="F38" s="73">
        <f t="shared" si="1"/>
        <v>37.42024387444922</v>
      </c>
      <c r="G38" s="74">
        <v>51</v>
      </c>
      <c r="H38" s="73">
        <f t="shared" si="2"/>
        <v>-13.57975612555078</v>
      </c>
      <c r="I38" s="109" t="str">
        <f t="shared" si="3"/>
        <v>M4</v>
      </c>
      <c r="J38" s="161">
        <f t="shared" si="4"/>
        <v>37.77481921365785</v>
      </c>
      <c r="K38" s="75">
        <v>-19.13</v>
      </c>
      <c r="L38" s="73">
        <f t="shared" si="5"/>
        <v>18.64481921365785</v>
      </c>
      <c r="M38" s="76">
        <v>45</v>
      </c>
      <c r="N38" s="73">
        <f t="shared" si="6"/>
        <v>-26.35518078634215</v>
      </c>
      <c r="O38" s="141" t="str">
        <f t="shared" si="7"/>
        <v>M4</v>
      </c>
      <c r="P38" s="137">
        <f t="shared" si="8"/>
        <v>-12.77542466079137</v>
      </c>
      <c r="Q38" s="197">
        <f>J38-AVERAGE(J37:J40)</f>
        <v>0.9766215865600003</v>
      </c>
    </row>
    <row r="39" spans="1:17" s="85" customFormat="1" ht="16.5" customHeight="1">
      <c r="A39" s="240"/>
      <c r="B39" s="71">
        <v>824.7</v>
      </c>
      <c r="C39" s="91">
        <v>64.46</v>
      </c>
      <c r="D39" s="72">
        <v>0.97</v>
      </c>
      <c r="E39" s="73">
        <f t="shared" si="0"/>
        <v>62.52619999999999</v>
      </c>
      <c r="F39" s="73">
        <f t="shared" si="1"/>
        <v>35.92124070885121</v>
      </c>
      <c r="G39" s="74">
        <v>51</v>
      </c>
      <c r="H39" s="73">
        <f t="shared" si="2"/>
        <v>-15.078759291148792</v>
      </c>
      <c r="I39" s="109" t="str">
        <f t="shared" si="3"/>
        <v>M4</v>
      </c>
      <c r="J39" s="161">
        <f t="shared" si="4"/>
        <v>36.18580602352631</v>
      </c>
      <c r="K39" s="168">
        <v>-19.3</v>
      </c>
      <c r="L39" s="73">
        <f t="shared" si="5"/>
        <v>16.88580602352631</v>
      </c>
      <c r="M39" s="76">
        <v>45</v>
      </c>
      <c r="N39" s="73">
        <f t="shared" si="6"/>
        <v>-28.11419397647369</v>
      </c>
      <c r="O39" s="141" t="str">
        <f t="shared" si="7"/>
        <v>M4</v>
      </c>
      <c r="P39" s="137">
        <f t="shared" si="8"/>
        <v>-13.035434685324898</v>
      </c>
      <c r="Q39" s="197">
        <f>J39-AVERAGE(J37:J40)</f>
        <v>-0.6123916035715382</v>
      </c>
    </row>
    <row r="40" spans="1:17" s="85" customFormat="1" ht="16.5" customHeight="1" thickBot="1">
      <c r="A40" s="241"/>
      <c r="B40" s="149">
        <v>824.7</v>
      </c>
      <c r="C40" s="150">
        <v>70.8</v>
      </c>
      <c r="D40" s="151">
        <v>0.97</v>
      </c>
      <c r="E40" s="152">
        <f t="shared" si="0"/>
        <v>68.676</v>
      </c>
      <c r="F40" s="152">
        <f t="shared" si="1"/>
        <v>36.73609983912028</v>
      </c>
      <c r="G40" s="153">
        <v>51</v>
      </c>
      <c r="H40" s="152">
        <f t="shared" si="2"/>
        <v>-14.263900160879722</v>
      </c>
      <c r="I40" s="158" t="str">
        <f t="shared" si="3"/>
        <v>M4</v>
      </c>
      <c r="J40" s="165">
        <f t="shared" si="4"/>
        <v>37.00066515379538</v>
      </c>
      <c r="K40" s="156"/>
      <c r="L40" s="152"/>
      <c r="M40" s="157">
        <v>45</v>
      </c>
      <c r="N40" s="152"/>
      <c r="O40" s="154"/>
      <c r="P40" s="159"/>
      <c r="Q40" s="197">
        <f>J40-AVERAGE(J37:J40)</f>
        <v>0.2024675266975322</v>
      </c>
    </row>
    <row r="41" spans="1:17" s="85" customFormat="1" ht="16.5" customHeight="1" thickTop="1">
      <c r="A41" s="242"/>
      <c r="B41" s="118">
        <v>836.52</v>
      </c>
      <c r="C41" s="119">
        <v>63.4</v>
      </c>
      <c r="D41" s="120">
        <v>0.93</v>
      </c>
      <c r="E41" s="121">
        <f t="shared" si="0"/>
        <v>58.962</v>
      </c>
      <c r="F41" s="121">
        <f t="shared" si="1"/>
        <v>35.411444128713356</v>
      </c>
      <c r="G41" s="122">
        <v>51</v>
      </c>
      <c r="H41" s="121">
        <f t="shared" si="2"/>
        <v>-15.588555871286644</v>
      </c>
      <c r="I41" s="123" t="str">
        <f t="shared" si="3"/>
        <v>M4</v>
      </c>
      <c r="J41" s="162">
        <f t="shared" si="4"/>
        <v>36.041785157634656</v>
      </c>
      <c r="K41" s="125">
        <v>-19.25</v>
      </c>
      <c r="L41" s="121">
        <f t="shared" si="5"/>
        <v>16.791785157634656</v>
      </c>
      <c r="M41" s="126">
        <v>45</v>
      </c>
      <c r="N41" s="121">
        <f t="shared" si="6"/>
        <v>-28.208214842365344</v>
      </c>
      <c r="O41" s="142" t="str">
        <f t="shared" si="7"/>
        <v>M4</v>
      </c>
      <c r="P41" s="138">
        <f t="shared" si="8"/>
        <v>-12.6196589710787</v>
      </c>
      <c r="Q41" s="197">
        <f>J41-AVERAGE(J41:J44)</f>
        <v>-0.6700733106398289</v>
      </c>
    </row>
    <row r="42" spans="1:17" s="85" customFormat="1" ht="16.5" customHeight="1">
      <c r="A42" s="243"/>
      <c r="B42" s="71">
        <v>836.52</v>
      </c>
      <c r="C42" s="91">
        <v>74.8</v>
      </c>
      <c r="D42" s="72">
        <v>0.96</v>
      </c>
      <c r="E42" s="73">
        <f t="shared" si="0"/>
        <v>71.80799999999999</v>
      </c>
      <c r="F42" s="73">
        <f t="shared" si="1"/>
        <v>37.123456618080596</v>
      </c>
      <c r="G42" s="74">
        <v>51</v>
      </c>
      <c r="H42" s="73">
        <f t="shared" si="2"/>
        <v>-13.876543381919404</v>
      </c>
      <c r="I42" s="109" t="str">
        <f t="shared" si="3"/>
        <v>M4</v>
      </c>
      <c r="J42" s="163">
        <f t="shared" si="4"/>
        <v>37.478031957289225</v>
      </c>
      <c r="K42" s="75">
        <v>-19.13</v>
      </c>
      <c r="L42" s="73">
        <f t="shared" si="5"/>
        <v>18.348031957289226</v>
      </c>
      <c r="M42" s="76">
        <v>45</v>
      </c>
      <c r="N42" s="73">
        <f t="shared" si="6"/>
        <v>-26.651968042710774</v>
      </c>
      <c r="O42" s="141" t="str">
        <f t="shared" si="7"/>
        <v>M4</v>
      </c>
      <c r="P42" s="137">
        <f t="shared" si="8"/>
        <v>-12.77542466079137</v>
      </c>
      <c r="Q42" s="197">
        <f>J42-AVERAGE(J41:J44)</f>
        <v>0.76617348901474</v>
      </c>
    </row>
    <row r="43" spans="1:17" s="85" customFormat="1" ht="16.5" customHeight="1">
      <c r="A43" s="243"/>
      <c r="B43" s="71">
        <v>836.52</v>
      </c>
      <c r="C43" s="91">
        <v>66.55</v>
      </c>
      <c r="D43" s="72">
        <v>0.97</v>
      </c>
      <c r="E43" s="73">
        <f t="shared" si="0"/>
        <v>64.5535</v>
      </c>
      <c r="F43" s="73">
        <f t="shared" si="1"/>
        <v>36.19839588153877</v>
      </c>
      <c r="G43" s="74">
        <v>51</v>
      </c>
      <c r="H43" s="73">
        <f t="shared" si="2"/>
        <v>-14.801604118461228</v>
      </c>
      <c r="I43" s="109" t="str">
        <f t="shared" si="3"/>
        <v>M4</v>
      </c>
      <c r="J43" s="163">
        <f t="shared" si="4"/>
        <v>36.46296119621388</v>
      </c>
      <c r="K43" s="168">
        <v>-19.3</v>
      </c>
      <c r="L43" s="73">
        <f t="shared" si="5"/>
        <v>17.16296119621388</v>
      </c>
      <c r="M43" s="76">
        <v>45</v>
      </c>
      <c r="N43" s="73">
        <f t="shared" si="6"/>
        <v>-27.83703880378612</v>
      </c>
      <c r="O43" s="141" t="str">
        <f t="shared" si="7"/>
        <v>M4</v>
      </c>
      <c r="P43" s="137">
        <f t="shared" si="8"/>
        <v>-13.03543468532489</v>
      </c>
      <c r="Q43" s="197">
        <f>J43-AVERAGE(J41:J44)</f>
        <v>-0.24889727206060286</v>
      </c>
    </row>
    <row r="44" spans="1:17" s="85" customFormat="1" ht="16.5" customHeight="1" thickBot="1">
      <c r="A44" s="243"/>
      <c r="B44" s="149">
        <v>836.52</v>
      </c>
      <c r="C44" s="191">
        <v>69.7</v>
      </c>
      <c r="D44" s="151">
        <v>0.97</v>
      </c>
      <c r="E44" s="152">
        <f t="shared" si="0"/>
        <v>67.609</v>
      </c>
      <c r="F44" s="152">
        <f t="shared" si="1"/>
        <v>36.60009024728509</v>
      </c>
      <c r="G44" s="153">
        <v>51</v>
      </c>
      <c r="H44" s="152">
        <f t="shared" si="2"/>
        <v>-14.399909752714912</v>
      </c>
      <c r="I44" s="158" t="str">
        <f t="shared" si="3"/>
        <v>M4</v>
      </c>
      <c r="J44" s="165">
        <f t="shared" si="4"/>
        <v>36.864655561960184</v>
      </c>
      <c r="K44" s="156"/>
      <c r="L44" s="152"/>
      <c r="M44" s="157">
        <v>45</v>
      </c>
      <c r="N44" s="152"/>
      <c r="O44" s="154"/>
      <c r="P44" s="159"/>
      <c r="Q44" s="197">
        <f>J44-AVERAGE(J41:J44)</f>
        <v>0.15279709368569883</v>
      </c>
    </row>
    <row r="45" spans="1:17" s="85" customFormat="1" ht="16.5" customHeight="1" thickTop="1">
      <c r="A45" s="243"/>
      <c r="B45" s="118">
        <v>848.31</v>
      </c>
      <c r="C45" s="119">
        <v>69.5</v>
      </c>
      <c r="D45" s="120">
        <v>0.93</v>
      </c>
      <c r="E45" s="121">
        <f aca="true" t="shared" si="9" ref="E45:E76">(C45*D45)</f>
        <v>64.635</v>
      </c>
      <c r="F45" s="121">
        <f aca="true" t="shared" si="10" ref="F45:F76">20*LOG(E45)</f>
        <v>36.20935506288098</v>
      </c>
      <c r="G45" s="122">
        <v>51</v>
      </c>
      <c r="H45" s="121">
        <f aca="true" t="shared" si="11" ref="H45:H76">(F45-G45)</f>
        <v>-14.79064493711902</v>
      </c>
      <c r="I45" s="123" t="str">
        <f aca="true" t="shared" si="12" ref="I45:I76">IF(H45&gt;0,"M2",IF(H45&lt;-5,"M4","M3"))</f>
        <v>M4</v>
      </c>
      <c r="J45" s="162">
        <f aca="true" t="shared" si="13" ref="J45:J76">20*LOG(C45)</f>
        <v>36.83969609180228</v>
      </c>
      <c r="K45" s="125">
        <v>-19.25</v>
      </c>
      <c r="L45" s="121">
        <f aca="true" t="shared" si="14" ref="L45:L75">J45+K45</f>
        <v>17.58969609180228</v>
      </c>
      <c r="M45" s="126">
        <v>45</v>
      </c>
      <c r="N45" s="121">
        <f aca="true" t="shared" si="15" ref="N45:N75">(L45-M45)</f>
        <v>-27.41030390819772</v>
      </c>
      <c r="O45" s="142" t="str">
        <f aca="true" t="shared" si="16" ref="O45:O75">IF(N45&gt;0,"M2",IF(N45&lt;-5,"M4","M3"))</f>
        <v>M4</v>
      </c>
      <c r="P45" s="138">
        <f aca="true" t="shared" si="17" ref="P45:P75">N45-H45</f>
        <v>-12.6196589710787</v>
      </c>
      <c r="Q45" s="197">
        <f>J45-AVERAGE(J45:J48)</f>
        <v>-0.8039722913882912</v>
      </c>
    </row>
    <row r="46" spans="1:17" s="85" customFormat="1" ht="16.5" customHeight="1">
      <c r="A46" s="243"/>
      <c r="B46" s="71">
        <v>848.52</v>
      </c>
      <c r="C46" s="91">
        <v>83.1</v>
      </c>
      <c r="D46" s="72">
        <v>0.96</v>
      </c>
      <c r="E46" s="73">
        <f t="shared" si="9"/>
        <v>79.776</v>
      </c>
      <c r="F46" s="73">
        <f t="shared" si="10"/>
        <v>38.037445136473586</v>
      </c>
      <c r="G46" s="74">
        <v>51</v>
      </c>
      <c r="H46" s="73">
        <f t="shared" si="11"/>
        <v>-12.962554863526414</v>
      </c>
      <c r="I46" s="109" t="str">
        <f t="shared" si="12"/>
        <v>M4</v>
      </c>
      <c r="J46" s="163">
        <f t="shared" si="13"/>
        <v>38.39202047568222</v>
      </c>
      <c r="K46" s="75">
        <v>-19.13</v>
      </c>
      <c r="L46" s="73">
        <f t="shared" si="14"/>
        <v>19.262020475682224</v>
      </c>
      <c r="M46" s="76">
        <v>45</v>
      </c>
      <c r="N46" s="73">
        <f t="shared" si="15"/>
        <v>-25.737979524317776</v>
      </c>
      <c r="O46" s="141" t="str">
        <f t="shared" si="16"/>
        <v>M4</v>
      </c>
      <c r="P46" s="137">
        <f t="shared" si="17"/>
        <v>-12.775424660791362</v>
      </c>
      <c r="Q46" s="197">
        <f>J46-AVERAGE(J45:J48)</f>
        <v>0.7483520924916505</v>
      </c>
    </row>
    <row r="47" spans="1:17" s="85" customFormat="1" ht="16.5" customHeight="1">
      <c r="A47" s="243"/>
      <c r="B47" s="71">
        <v>848.31</v>
      </c>
      <c r="C47" s="91">
        <v>75.58</v>
      </c>
      <c r="D47" s="72">
        <v>0.97</v>
      </c>
      <c r="E47" s="73">
        <f t="shared" si="9"/>
        <v>73.3126</v>
      </c>
      <c r="F47" s="73">
        <f t="shared" si="10"/>
        <v>37.30357243694481</v>
      </c>
      <c r="G47" s="74">
        <v>51</v>
      </c>
      <c r="H47" s="73">
        <f t="shared" si="11"/>
        <v>-13.696427563055188</v>
      </c>
      <c r="I47" s="109" t="str">
        <f t="shared" si="12"/>
        <v>M4</v>
      </c>
      <c r="J47" s="163">
        <f t="shared" si="13"/>
        <v>37.568137751619915</v>
      </c>
      <c r="K47" s="168">
        <v>-19.3</v>
      </c>
      <c r="L47" s="73">
        <f t="shared" si="14"/>
        <v>18.268137751619914</v>
      </c>
      <c r="M47" s="76">
        <v>45</v>
      </c>
      <c r="N47" s="73">
        <f t="shared" si="15"/>
        <v>-26.731862248380086</v>
      </c>
      <c r="O47" s="141" t="str">
        <f t="shared" si="16"/>
        <v>M4</v>
      </c>
      <c r="P47" s="137">
        <f t="shared" si="17"/>
        <v>-13.035434685324898</v>
      </c>
      <c r="Q47" s="197">
        <f>J47-AVERAGE(J45:J48)</f>
        <v>-0.07553063157065765</v>
      </c>
    </row>
    <row r="48" spans="1:17" s="85" customFormat="1" ht="16.5" customHeight="1" thickBot="1">
      <c r="A48" s="244"/>
      <c r="B48" s="78">
        <v>848.31</v>
      </c>
      <c r="C48" s="192">
        <v>77.4</v>
      </c>
      <c r="D48" s="79">
        <v>0.97</v>
      </c>
      <c r="E48" s="80">
        <f t="shared" si="9"/>
        <v>75.078</v>
      </c>
      <c r="F48" s="80">
        <f t="shared" si="10"/>
        <v>37.51025389898275</v>
      </c>
      <c r="G48" s="81">
        <v>51</v>
      </c>
      <c r="H48" s="80">
        <f t="shared" si="11"/>
        <v>-13.489746101017253</v>
      </c>
      <c r="I48" s="110" t="str">
        <f t="shared" si="12"/>
        <v>M4</v>
      </c>
      <c r="J48" s="164">
        <f t="shared" si="13"/>
        <v>37.77481921365785</v>
      </c>
      <c r="K48" s="82"/>
      <c r="L48" s="80"/>
      <c r="M48" s="83">
        <v>45</v>
      </c>
      <c r="N48" s="80"/>
      <c r="O48" s="143"/>
      <c r="P48" s="139"/>
      <c r="Q48" s="197">
        <f>J48-AVERAGE(J45:J48)</f>
        <v>0.13115083046727705</v>
      </c>
    </row>
    <row r="49" spans="1:17" s="85" customFormat="1" ht="16.5" customHeight="1">
      <c r="A49" s="239" t="s">
        <v>106</v>
      </c>
      <c r="B49" s="128">
        <v>824.7</v>
      </c>
      <c r="C49" s="129">
        <v>27.9</v>
      </c>
      <c r="D49" s="130">
        <v>2.67</v>
      </c>
      <c r="E49" s="131">
        <f t="shared" si="9"/>
        <v>74.493</v>
      </c>
      <c r="F49" s="131">
        <f t="shared" si="10"/>
        <v>37.442309292763454</v>
      </c>
      <c r="G49" s="132">
        <v>51</v>
      </c>
      <c r="H49" s="131">
        <f t="shared" si="11"/>
        <v>-13.557690707236546</v>
      </c>
      <c r="I49" s="133" t="str">
        <f t="shared" si="12"/>
        <v>M4</v>
      </c>
      <c r="J49" s="160">
        <f t="shared" si="13"/>
        <v>28.91208406547195</v>
      </c>
      <c r="K49" s="134">
        <v>3.23</v>
      </c>
      <c r="L49" s="131">
        <f t="shared" si="14"/>
        <v>32.14208406547195</v>
      </c>
      <c r="M49" s="135">
        <v>45</v>
      </c>
      <c r="N49" s="131">
        <f t="shared" si="15"/>
        <v>-12.857915934528052</v>
      </c>
      <c r="O49" s="140" t="str">
        <f t="shared" si="16"/>
        <v>M4</v>
      </c>
      <c r="P49" s="136">
        <f t="shared" si="17"/>
        <v>0.6997747727084942</v>
      </c>
      <c r="Q49" s="197">
        <f>J49-AVERAGE(J49:J52)</f>
        <v>0.2357437731398626</v>
      </c>
    </row>
    <row r="50" spans="1:17" s="85" customFormat="1" ht="16.5" customHeight="1">
      <c r="A50" s="240"/>
      <c r="B50" s="71">
        <v>824.7</v>
      </c>
      <c r="C50" s="169">
        <v>30.4</v>
      </c>
      <c r="D50" s="72">
        <v>2.68</v>
      </c>
      <c r="E50" s="73">
        <f t="shared" si="9"/>
        <v>81.472</v>
      </c>
      <c r="F50" s="73">
        <f t="shared" si="10"/>
        <v>38.22016755275085</v>
      </c>
      <c r="G50" s="74">
        <v>51</v>
      </c>
      <c r="H50" s="73">
        <f t="shared" si="11"/>
        <v>-12.779832447249149</v>
      </c>
      <c r="I50" s="109" t="str">
        <f t="shared" si="12"/>
        <v>M4</v>
      </c>
      <c r="J50" s="161">
        <f t="shared" si="13"/>
        <v>29.657471672175074</v>
      </c>
      <c r="K50" s="75">
        <v>3.21</v>
      </c>
      <c r="L50" s="73">
        <f t="shared" si="14"/>
        <v>32.86747167217507</v>
      </c>
      <c r="M50" s="76">
        <v>45</v>
      </c>
      <c r="N50" s="73">
        <f t="shared" si="15"/>
        <v>-12.132528327824929</v>
      </c>
      <c r="O50" s="141" t="str">
        <f t="shared" si="16"/>
        <v>M4</v>
      </c>
      <c r="P50" s="137">
        <f t="shared" si="17"/>
        <v>0.64730411942422</v>
      </c>
      <c r="Q50" s="197">
        <f>J50-AVERAGE(J49:J52)</f>
        <v>0.981131379842985</v>
      </c>
    </row>
    <row r="51" spans="1:17" s="85" customFormat="1" ht="16.5" customHeight="1">
      <c r="A51" s="240"/>
      <c r="B51" s="71">
        <v>824.7</v>
      </c>
      <c r="C51" s="91">
        <v>24.65</v>
      </c>
      <c r="D51" s="72">
        <v>2.79</v>
      </c>
      <c r="E51" s="73">
        <f t="shared" si="9"/>
        <v>68.7735</v>
      </c>
      <c r="F51" s="73">
        <f t="shared" si="10"/>
        <v>36.74842253773693</v>
      </c>
      <c r="G51" s="74">
        <v>51</v>
      </c>
      <c r="H51" s="73">
        <f t="shared" si="11"/>
        <v>-14.251577462263072</v>
      </c>
      <c r="I51" s="109" t="str">
        <f t="shared" si="12"/>
        <v>M4</v>
      </c>
      <c r="J51" s="161">
        <f t="shared" si="13"/>
        <v>27.836338472264973</v>
      </c>
      <c r="K51" s="168">
        <v>3.2</v>
      </c>
      <c r="L51" s="73">
        <f t="shared" si="14"/>
        <v>31.036338472264973</v>
      </c>
      <c r="M51" s="76">
        <v>45</v>
      </c>
      <c r="N51" s="73">
        <f t="shared" si="15"/>
        <v>-13.963661527735027</v>
      </c>
      <c r="O51" s="141" t="str">
        <f t="shared" si="16"/>
        <v>M4</v>
      </c>
      <c r="P51" s="137">
        <f t="shared" si="17"/>
        <v>0.2879159345280442</v>
      </c>
      <c r="Q51" s="197">
        <f>J51-AVERAGE(J49:J52)</f>
        <v>-0.8400018200671155</v>
      </c>
    </row>
    <row r="52" spans="1:17" s="85" customFormat="1" ht="16.5" customHeight="1" thickBot="1">
      <c r="A52" s="241"/>
      <c r="B52" s="149">
        <v>824.7</v>
      </c>
      <c r="C52" s="150">
        <v>26</v>
      </c>
      <c r="D52" s="151">
        <v>2.63</v>
      </c>
      <c r="E52" s="152">
        <f t="shared" si="9"/>
        <v>68.38</v>
      </c>
      <c r="F52" s="152">
        <f t="shared" si="10"/>
        <v>36.698581929211514</v>
      </c>
      <c r="G52" s="153">
        <v>51</v>
      </c>
      <c r="H52" s="152">
        <f t="shared" si="11"/>
        <v>-14.301418070788486</v>
      </c>
      <c r="I52" s="158" t="str">
        <f t="shared" si="12"/>
        <v>M4</v>
      </c>
      <c r="J52" s="165">
        <f t="shared" si="13"/>
        <v>28.29946695941636</v>
      </c>
      <c r="K52" s="156"/>
      <c r="L52" s="152"/>
      <c r="M52" s="157">
        <v>45</v>
      </c>
      <c r="N52" s="152"/>
      <c r="O52" s="154"/>
      <c r="P52" s="159"/>
      <c r="Q52" s="197">
        <f>J52-AVERAGE(J49:J52)</f>
        <v>-0.37687333291572855</v>
      </c>
    </row>
    <row r="53" spans="1:17" s="85" customFormat="1" ht="16.5" customHeight="1" thickTop="1">
      <c r="A53" s="242"/>
      <c r="B53" s="118">
        <v>836.52</v>
      </c>
      <c r="C53" s="119">
        <v>24.7</v>
      </c>
      <c r="D53" s="120">
        <v>2.67</v>
      </c>
      <c r="E53" s="121">
        <f t="shared" si="9"/>
        <v>65.949</v>
      </c>
      <c r="F53" s="121">
        <f t="shared" si="10"/>
        <v>36.38416429248482</v>
      </c>
      <c r="G53" s="122">
        <v>51</v>
      </c>
      <c r="H53" s="121">
        <f t="shared" si="11"/>
        <v>-14.615835707515181</v>
      </c>
      <c r="I53" s="123" t="str">
        <f t="shared" si="12"/>
        <v>M4</v>
      </c>
      <c r="J53" s="162">
        <f t="shared" si="13"/>
        <v>27.853939065193316</v>
      </c>
      <c r="K53" s="125">
        <v>3.23</v>
      </c>
      <c r="L53" s="121">
        <f t="shared" si="14"/>
        <v>31.083939065193317</v>
      </c>
      <c r="M53" s="126">
        <v>45</v>
      </c>
      <c r="N53" s="121">
        <f t="shared" si="15"/>
        <v>-13.916060934806683</v>
      </c>
      <c r="O53" s="142" t="str">
        <f t="shared" si="16"/>
        <v>M4</v>
      </c>
      <c r="P53" s="138">
        <f t="shared" si="17"/>
        <v>0.6997747727084977</v>
      </c>
      <c r="Q53" s="197">
        <f>J53-AVERAGE(J53:J56)</f>
        <v>-0.1564450995137534</v>
      </c>
    </row>
    <row r="54" spans="1:17" s="85" customFormat="1" ht="16.5" customHeight="1">
      <c r="A54" s="243"/>
      <c r="B54" s="71">
        <v>836.52</v>
      </c>
      <c r="C54" s="91">
        <v>27.1</v>
      </c>
      <c r="D54" s="72">
        <v>2.68</v>
      </c>
      <c r="E54" s="73">
        <f t="shared" si="9"/>
        <v>72.62800000000001</v>
      </c>
      <c r="F54" s="73">
        <f t="shared" si="10"/>
        <v>37.22208169806389</v>
      </c>
      <c r="G54" s="74">
        <v>51</v>
      </c>
      <c r="H54" s="73">
        <f t="shared" si="11"/>
        <v>-13.777918301936111</v>
      </c>
      <c r="I54" s="109" t="str">
        <f t="shared" si="12"/>
        <v>M4</v>
      </c>
      <c r="J54" s="163">
        <f t="shared" si="13"/>
        <v>28.659385817488115</v>
      </c>
      <c r="K54" s="75">
        <v>3.21</v>
      </c>
      <c r="L54" s="73">
        <f t="shared" si="14"/>
        <v>31.869385817488116</v>
      </c>
      <c r="M54" s="76">
        <v>45</v>
      </c>
      <c r="N54" s="73">
        <f t="shared" si="15"/>
        <v>-13.130614182511884</v>
      </c>
      <c r="O54" s="141" t="str">
        <f t="shared" si="16"/>
        <v>M4</v>
      </c>
      <c r="P54" s="137">
        <f t="shared" si="17"/>
        <v>0.647304119424227</v>
      </c>
      <c r="Q54" s="197">
        <f>J54-AVERAGE(J53:J56)</f>
        <v>0.6490016527810454</v>
      </c>
    </row>
    <row r="55" spans="1:17" s="85" customFormat="1" ht="16.5" customHeight="1">
      <c r="A55" s="243"/>
      <c r="B55" s="71">
        <v>836.52</v>
      </c>
      <c r="C55" s="91">
        <v>24</v>
      </c>
      <c r="D55" s="72">
        <v>2.79</v>
      </c>
      <c r="E55" s="73">
        <f t="shared" si="9"/>
        <v>66.96000000000001</v>
      </c>
      <c r="F55" s="73">
        <f t="shared" si="10"/>
        <v>36.51630889970407</v>
      </c>
      <c r="G55" s="74">
        <v>51</v>
      </c>
      <c r="H55" s="73">
        <f t="shared" si="11"/>
        <v>-14.483691100295928</v>
      </c>
      <c r="I55" s="109" t="str">
        <f t="shared" si="12"/>
        <v>M4</v>
      </c>
      <c r="J55" s="163">
        <f t="shared" si="13"/>
        <v>27.60422483423212</v>
      </c>
      <c r="K55" s="168">
        <v>3.2</v>
      </c>
      <c r="L55" s="73">
        <f t="shared" si="14"/>
        <v>30.80422483423212</v>
      </c>
      <c r="M55" s="76">
        <v>45</v>
      </c>
      <c r="N55" s="73">
        <f t="shared" si="15"/>
        <v>-14.19577516576788</v>
      </c>
      <c r="O55" s="141" t="str">
        <f t="shared" si="16"/>
        <v>M4</v>
      </c>
      <c r="P55" s="137">
        <f t="shared" si="17"/>
        <v>0.28791593452804776</v>
      </c>
      <c r="Q55" s="197">
        <f>J55-AVERAGE(J53:J56)</f>
        <v>-0.40615933047494934</v>
      </c>
    </row>
    <row r="56" spans="1:17" s="85" customFormat="1" ht="16.5" customHeight="1" thickBot="1">
      <c r="A56" s="243"/>
      <c r="B56" s="149">
        <v>836.52</v>
      </c>
      <c r="C56" s="191">
        <v>24.9</v>
      </c>
      <c r="D56" s="151">
        <v>2.63</v>
      </c>
      <c r="E56" s="152">
        <f t="shared" si="9"/>
        <v>65.487</v>
      </c>
      <c r="F56" s="152">
        <f t="shared" si="10"/>
        <v>36.323101911709884</v>
      </c>
      <c r="G56" s="153">
        <v>51</v>
      </c>
      <c r="H56" s="152">
        <f t="shared" si="11"/>
        <v>-14.676898088290116</v>
      </c>
      <c r="I56" s="158" t="str">
        <f t="shared" si="12"/>
        <v>M4</v>
      </c>
      <c r="J56" s="165">
        <f t="shared" si="13"/>
        <v>27.923986941914727</v>
      </c>
      <c r="K56" s="156"/>
      <c r="L56" s="152"/>
      <c r="M56" s="157">
        <v>45</v>
      </c>
      <c r="N56" s="152"/>
      <c r="O56" s="154"/>
      <c r="P56" s="159"/>
      <c r="Q56" s="197">
        <f>J56-AVERAGE(J53:J56)</f>
        <v>-0.08639722279234263</v>
      </c>
    </row>
    <row r="57" spans="1:17" s="85" customFormat="1" ht="16.5" customHeight="1" thickTop="1">
      <c r="A57" s="243"/>
      <c r="B57" s="118">
        <v>848.31</v>
      </c>
      <c r="C57" s="119">
        <v>27.6</v>
      </c>
      <c r="D57" s="120">
        <v>2.67</v>
      </c>
      <c r="E57" s="121">
        <f t="shared" si="9"/>
        <v>73.69200000000001</v>
      </c>
      <c r="F57" s="121">
        <f t="shared" si="10"/>
        <v>37.34840686859586</v>
      </c>
      <c r="G57" s="122">
        <v>51</v>
      </c>
      <c r="H57" s="121">
        <f t="shared" si="11"/>
        <v>-13.651593131404141</v>
      </c>
      <c r="I57" s="123" t="str">
        <f t="shared" si="12"/>
        <v>M4</v>
      </c>
      <c r="J57" s="162">
        <f t="shared" si="13"/>
        <v>28.818181641304356</v>
      </c>
      <c r="K57" s="125">
        <v>3.23</v>
      </c>
      <c r="L57" s="121">
        <f t="shared" si="14"/>
        <v>32.04818164130435</v>
      </c>
      <c r="M57" s="126">
        <v>45</v>
      </c>
      <c r="N57" s="121">
        <f t="shared" si="15"/>
        <v>-12.951818358695647</v>
      </c>
      <c r="O57" s="142" t="str">
        <f t="shared" si="16"/>
        <v>M4</v>
      </c>
      <c r="P57" s="138">
        <f t="shared" si="17"/>
        <v>0.6997747727084942</v>
      </c>
      <c r="Q57" s="197">
        <f>J57-AVERAGE(J57:J60)</f>
        <v>-0.8021609597351471</v>
      </c>
    </row>
    <row r="58" spans="1:17" s="85" customFormat="1" ht="16.5" customHeight="1">
      <c r="A58" s="243"/>
      <c r="B58" s="71">
        <v>848.52</v>
      </c>
      <c r="C58" s="91">
        <v>35.2</v>
      </c>
      <c r="D58" s="72">
        <v>2.68</v>
      </c>
      <c r="E58" s="73">
        <f t="shared" si="9"/>
        <v>94.33600000000001</v>
      </c>
      <c r="F58" s="73">
        <f t="shared" si="10"/>
        <v>39.4935491501384</v>
      </c>
      <c r="G58" s="74">
        <v>51</v>
      </c>
      <c r="H58" s="73">
        <f t="shared" si="11"/>
        <v>-11.5064508498616</v>
      </c>
      <c r="I58" s="109" t="str">
        <f t="shared" si="12"/>
        <v>M4</v>
      </c>
      <c r="J58" s="163">
        <f t="shared" si="13"/>
        <v>30.93085326956262</v>
      </c>
      <c r="K58" s="75">
        <v>3.21</v>
      </c>
      <c r="L58" s="73">
        <f t="shared" si="14"/>
        <v>34.14085326956262</v>
      </c>
      <c r="M58" s="76">
        <v>45</v>
      </c>
      <c r="N58" s="73">
        <f t="shared" si="15"/>
        <v>-10.85914673043738</v>
      </c>
      <c r="O58" s="141" t="str">
        <f t="shared" si="16"/>
        <v>M4</v>
      </c>
      <c r="P58" s="137">
        <f t="shared" si="17"/>
        <v>0.64730411942422</v>
      </c>
      <c r="Q58" s="197">
        <f>J58-AVERAGE(J57:J60)</f>
        <v>1.310510668523115</v>
      </c>
    </row>
    <row r="59" spans="1:17" s="85" customFormat="1" ht="16.5" customHeight="1">
      <c r="A59" s="243"/>
      <c r="B59" s="71">
        <v>848.31</v>
      </c>
      <c r="C59" s="91">
        <v>28.15</v>
      </c>
      <c r="D59" s="72">
        <v>2.79</v>
      </c>
      <c r="E59" s="73">
        <f t="shared" si="9"/>
        <v>78.5385</v>
      </c>
      <c r="F59" s="73">
        <f t="shared" si="10"/>
        <v>37.90165204921925</v>
      </c>
      <c r="G59" s="74">
        <v>51</v>
      </c>
      <c r="H59" s="73">
        <f t="shared" si="11"/>
        <v>-13.098347950780749</v>
      </c>
      <c r="I59" s="109" t="str">
        <f t="shared" si="12"/>
        <v>M4</v>
      </c>
      <c r="J59" s="163">
        <f t="shared" si="13"/>
        <v>28.9895679837473</v>
      </c>
      <c r="K59" s="168">
        <v>3.2</v>
      </c>
      <c r="L59" s="73">
        <f t="shared" si="14"/>
        <v>32.1895679837473</v>
      </c>
      <c r="M59" s="76">
        <v>45</v>
      </c>
      <c r="N59" s="73">
        <f t="shared" si="15"/>
        <v>-12.810432016252697</v>
      </c>
      <c r="O59" s="141" t="str">
        <f t="shared" si="16"/>
        <v>M4</v>
      </c>
      <c r="P59" s="137">
        <f t="shared" si="17"/>
        <v>0.2879159345280513</v>
      </c>
      <c r="Q59" s="197">
        <f>J59-AVERAGE(J57:J60)</f>
        <v>-0.6307746172922037</v>
      </c>
    </row>
    <row r="60" spans="1:17" s="85" customFormat="1" ht="16.5" customHeight="1" thickBot="1">
      <c r="A60" s="244"/>
      <c r="B60" s="78">
        <v>848.31</v>
      </c>
      <c r="C60" s="192">
        <v>30.7</v>
      </c>
      <c r="D60" s="79">
        <v>2.65</v>
      </c>
      <c r="E60" s="80">
        <f t="shared" si="9"/>
        <v>81.35499999999999</v>
      </c>
      <c r="F60" s="80">
        <f t="shared" si="10"/>
        <v>38.20768498827989</v>
      </c>
      <c r="G60" s="81">
        <v>51</v>
      </c>
      <c r="H60" s="80">
        <f t="shared" si="11"/>
        <v>-12.792315011720113</v>
      </c>
      <c r="I60" s="110" t="str">
        <f t="shared" si="12"/>
        <v>M4</v>
      </c>
      <c r="J60" s="164">
        <f t="shared" si="13"/>
        <v>29.742767509543732</v>
      </c>
      <c r="K60" s="82"/>
      <c r="L60" s="80"/>
      <c r="M60" s="83">
        <v>45</v>
      </c>
      <c r="N60" s="80"/>
      <c r="O60" s="143"/>
      <c r="P60" s="139"/>
      <c r="Q60" s="197">
        <f>J60-AVERAGE(J57:J60)</f>
        <v>0.12242490850422882</v>
      </c>
    </row>
    <row r="61" spans="1:17" s="85" customFormat="1" ht="16.5" customHeight="1">
      <c r="A61" s="239" t="s">
        <v>108</v>
      </c>
      <c r="B61" s="128">
        <v>1851.25</v>
      </c>
      <c r="C61" s="199">
        <v>11.3</v>
      </c>
      <c r="D61" s="130">
        <v>0.99</v>
      </c>
      <c r="E61" s="202">
        <f t="shared" si="9"/>
        <v>11.187000000000001</v>
      </c>
      <c r="F61" s="202">
        <f t="shared" si="10"/>
        <v>20.974272761619392</v>
      </c>
      <c r="G61" s="132">
        <v>41</v>
      </c>
      <c r="H61" s="202">
        <f t="shared" si="11"/>
        <v>-20.025727238380608</v>
      </c>
      <c r="I61" s="133" t="str">
        <f t="shared" si="12"/>
        <v>M4</v>
      </c>
      <c r="J61" s="201">
        <f t="shared" si="13"/>
        <v>21.061568869668395</v>
      </c>
      <c r="K61" s="134">
        <v>-19.16</v>
      </c>
      <c r="L61" s="202">
        <f t="shared" si="14"/>
        <v>1.9015688696683952</v>
      </c>
      <c r="M61" s="135">
        <v>35</v>
      </c>
      <c r="N61" s="202">
        <f t="shared" si="15"/>
        <v>-33.098431130331605</v>
      </c>
      <c r="O61" s="140" t="str">
        <f t="shared" si="16"/>
        <v>M4</v>
      </c>
      <c r="P61" s="136">
        <f t="shared" si="17"/>
        <v>-13.072703891950997</v>
      </c>
      <c r="Q61" s="200">
        <f>J61-AVERAGE(J62:J64)</f>
        <v>-8.24012687947285</v>
      </c>
    </row>
    <row r="62" spans="1:17" s="85" customFormat="1" ht="16.5" customHeight="1">
      <c r="A62" s="240"/>
      <c r="B62" s="71">
        <v>1851.25</v>
      </c>
      <c r="C62" s="91">
        <v>27.6</v>
      </c>
      <c r="D62" s="72">
        <v>1</v>
      </c>
      <c r="E62" s="73">
        <f t="shared" si="9"/>
        <v>27.6</v>
      </c>
      <c r="F62" s="73">
        <f t="shared" si="10"/>
        <v>28.818181641304356</v>
      </c>
      <c r="G62" s="74">
        <v>41</v>
      </c>
      <c r="H62" s="73">
        <f t="shared" si="11"/>
        <v>-12.181818358695644</v>
      </c>
      <c r="I62" s="109" t="str">
        <f t="shared" si="12"/>
        <v>M4</v>
      </c>
      <c r="J62" s="161">
        <f t="shared" si="13"/>
        <v>28.818181641304356</v>
      </c>
      <c r="K62" s="75">
        <v>-19.3</v>
      </c>
      <c r="L62" s="73">
        <f t="shared" si="14"/>
        <v>9.518181641304356</v>
      </c>
      <c r="M62" s="76">
        <v>35</v>
      </c>
      <c r="N62" s="73">
        <f t="shared" si="15"/>
        <v>-25.481818358695644</v>
      </c>
      <c r="O62" s="141" t="str">
        <f t="shared" si="16"/>
        <v>M4</v>
      </c>
      <c r="P62" s="137">
        <f t="shared" si="17"/>
        <v>-13.3</v>
      </c>
      <c r="Q62" s="197">
        <f>J62-AVERAGE(J62:J64)</f>
        <v>-0.4835141078368892</v>
      </c>
    </row>
    <row r="63" spans="1:17" s="85" customFormat="1" ht="16.5" customHeight="1">
      <c r="A63" s="240"/>
      <c r="B63" s="71">
        <v>1851.25</v>
      </c>
      <c r="C63" s="91">
        <v>29.71</v>
      </c>
      <c r="D63" s="72">
        <v>1.03</v>
      </c>
      <c r="E63" s="73">
        <f t="shared" si="9"/>
        <v>30.601300000000002</v>
      </c>
      <c r="F63" s="73">
        <f t="shared" si="10"/>
        <v>29.714797530176725</v>
      </c>
      <c r="G63" s="74">
        <v>41</v>
      </c>
      <c r="H63" s="73">
        <f t="shared" si="11"/>
        <v>-11.285202469823275</v>
      </c>
      <c r="I63" s="109" t="str">
        <f t="shared" si="12"/>
        <v>M4</v>
      </c>
      <c r="J63" s="161">
        <f t="shared" si="13"/>
        <v>29.45805303607328</v>
      </c>
      <c r="K63" s="168">
        <v>-19.2</v>
      </c>
      <c r="L63" s="73">
        <f t="shared" si="14"/>
        <v>10.258053036073282</v>
      </c>
      <c r="M63" s="76">
        <v>35</v>
      </c>
      <c r="N63" s="73">
        <f t="shared" si="15"/>
        <v>-24.74194696392672</v>
      </c>
      <c r="O63" s="141" t="str">
        <f t="shared" si="16"/>
        <v>M4</v>
      </c>
      <c r="P63" s="137">
        <f t="shared" si="17"/>
        <v>-13.456744494103443</v>
      </c>
      <c r="Q63" s="197">
        <f>J63-AVERAGE(J62:J64)</f>
        <v>0.15635728693203532</v>
      </c>
    </row>
    <row r="64" spans="1:17" s="85" customFormat="1" ht="16.5" customHeight="1" thickBot="1">
      <c r="A64" s="241"/>
      <c r="B64" s="149">
        <v>1851.25</v>
      </c>
      <c r="C64" s="191">
        <v>30.3</v>
      </c>
      <c r="D64" s="151">
        <v>0.96</v>
      </c>
      <c r="E64" s="152">
        <f t="shared" si="9"/>
        <v>29.088</v>
      </c>
      <c r="F64" s="152">
        <f t="shared" si="10"/>
        <v>29.27427723083747</v>
      </c>
      <c r="G64" s="153">
        <v>41</v>
      </c>
      <c r="H64" s="152">
        <f t="shared" si="11"/>
        <v>-11.72572276916253</v>
      </c>
      <c r="I64" s="158" t="str">
        <f t="shared" si="12"/>
        <v>M4</v>
      </c>
      <c r="J64" s="165">
        <f t="shared" si="13"/>
        <v>29.6288525700461</v>
      </c>
      <c r="K64" s="156"/>
      <c r="L64" s="152"/>
      <c r="M64" s="157">
        <v>35</v>
      </c>
      <c r="N64" s="152"/>
      <c r="O64" s="154"/>
      <c r="P64" s="159"/>
      <c r="Q64" s="197">
        <f>J64-AVERAGE(J62:J64)</f>
        <v>0.3271568209048539</v>
      </c>
    </row>
    <row r="65" spans="1:17" s="85" customFormat="1" ht="16.5" customHeight="1" thickTop="1">
      <c r="A65" s="242"/>
      <c r="B65" s="118">
        <v>1880</v>
      </c>
      <c r="C65" s="119">
        <v>26.2</v>
      </c>
      <c r="D65" s="120">
        <v>0.99</v>
      </c>
      <c r="E65" s="121">
        <f t="shared" si="9"/>
        <v>25.938</v>
      </c>
      <c r="F65" s="121">
        <f t="shared" si="10"/>
        <v>28.278729718345907</v>
      </c>
      <c r="G65" s="122">
        <v>41</v>
      </c>
      <c r="H65" s="121">
        <f t="shared" si="11"/>
        <v>-12.721270281654093</v>
      </c>
      <c r="I65" s="123" t="str">
        <f t="shared" si="12"/>
        <v>M4</v>
      </c>
      <c r="J65" s="162">
        <f t="shared" si="13"/>
        <v>28.36602582639491</v>
      </c>
      <c r="K65" s="125">
        <v>-19.16</v>
      </c>
      <c r="L65" s="121">
        <f t="shared" si="14"/>
        <v>9.20602582639491</v>
      </c>
      <c r="M65" s="126">
        <v>35</v>
      </c>
      <c r="N65" s="121">
        <f t="shared" si="15"/>
        <v>-25.79397417360509</v>
      </c>
      <c r="O65" s="142" t="str">
        <f t="shared" si="16"/>
        <v>M4</v>
      </c>
      <c r="P65" s="138">
        <f t="shared" si="17"/>
        <v>-13.072703891950997</v>
      </c>
      <c r="Q65" s="197">
        <f>J65-AVERAGE(J65:J68)</f>
        <v>-0.007335457901533005</v>
      </c>
    </row>
    <row r="66" spans="1:17" s="85" customFormat="1" ht="16.5" customHeight="1">
      <c r="A66" s="243"/>
      <c r="B66" s="71">
        <v>1880</v>
      </c>
      <c r="C66" s="91">
        <v>25.5</v>
      </c>
      <c r="D66" s="72">
        <v>1</v>
      </c>
      <c r="E66" s="73">
        <f t="shared" si="9"/>
        <v>25.5</v>
      </c>
      <c r="F66" s="73">
        <f t="shared" si="10"/>
        <v>28.130803608679106</v>
      </c>
      <c r="G66" s="74">
        <v>41</v>
      </c>
      <c r="H66" s="73">
        <f t="shared" si="11"/>
        <v>-12.869196391320894</v>
      </c>
      <c r="I66" s="109" t="str">
        <f t="shared" si="12"/>
        <v>M4</v>
      </c>
      <c r="J66" s="163">
        <f t="shared" si="13"/>
        <v>28.130803608679106</v>
      </c>
      <c r="K66" s="75">
        <v>-19.3</v>
      </c>
      <c r="L66" s="73">
        <f t="shared" si="14"/>
        <v>8.830803608679105</v>
      </c>
      <c r="M66" s="76">
        <v>35</v>
      </c>
      <c r="N66" s="73">
        <f t="shared" si="15"/>
        <v>-26.169196391320895</v>
      </c>
      <c r="O66" s="141" t="str">
        <f t="shared" si="16"/>
        <v>M4</v>
      </c>
      <c r="P66" s="137">
        <f t="shared" si="17"/>
        <v>-13.3</v>
      </c>
      <c r="Q66" s="197">
        <f>J66-AVERAGE(J65:J68)</f>
        <v>-0.24255767561733776</v>
      </c>
    </row>
    <row r="67" spans="1:17" s="85" customFormat="1" ht="16.5" customHeight="1">
      <c r="A67" s="243"/>
      <c r="B67" s="71">
        <v>1880</v>
      </c>
      <c r="C67" s="91">
        <v>26.21</v>
      </c>
      <c r="D67" s="72">
        <v>1.03</v>
      </c>
      <c r="E67" s="73">
        <f t="shared" si="9"/>
        <v>26.9963</v>
      </c>
      <c r="F67" s="73">
        <f t="shared" si="10"/>
        <v>28.626084913035452</v>
      </c>
      <c r="G67" s="74">
        <v>41</v>
      </c>
      <c r="H67" s="73">
        <f t="shared" si="11"/>
        <v>-12.373915086964548</v>
      </c>
      <c r="I67" s="109" t="str">
        <f t="shared" si="12"/>
        <v>M4</v>
      </c>
      <c r="J67" s="163">
        <f t="shared" si="13"/>
        <v>28.36934041893201</v>
      </c>
      <c r="K67" s="168">
        <v>-19.7</v>
      </c>
      <c r="L67" s="73">
        <f t="shared" si="14"/>
        <v>8.66934041893201</v>
      </c>
      <c r="M67" s="76">
        <v>35</v>
      </c>
      <c r="N67" s="73">
        <f t="shared" si="15"/>
        <v>-26.33065958106799</v>
      </c>
      <c r="O67" s="141" t="str">
        <f t="shared" si="16"/>
        <v>M4</v>
      </c>
      <c r="P67" s="137">
        <f t="shared" si="17"/>
        <v>-13.956744494103443</v>
      </c>
      <c r="Q67" s="197">
        <f>J67-AVERAGE(J65:J68)</f>
        <v>-0.004020865364434911</v>
      </c>
    </row>
    <row r="68" spans="1:17" s="85" customFormat="1" ht="16.5" customHeight="1" thickBot="1">
      <c r="A68" s="243"/>
      <c r="B68" s="149">
        <v>1880</v>
      </c>
      <c r="C68" s="191">
        <v>27</v>
      </c>
      <c r="D68" s="151">
        <v>0.96</v>
      </c>
      <c r="E68" s="152">
        <f t="shared" si="9"/>
        <v>25.919999999999998</v>
      </c>
      <c r="F68" s="152">
        <f t="shared" si="10"/>
        <v>28.272699943971116</v>
      </c>
      <c r="G68" s="153">
        <v>41</v>
      </c>
      <c r="H68" s="152">
        <f t="shared" si="11"/>
        <v>-12.727300056028884</v>
      </c>
      <c r="I68" s="158" t="str">
        <f t="shared" si="12"/>
        <v>M4</v>
      </c>
      <c r="J68" s="165">
        <f t="shared" si="13"/>
        <v>28.62727528317975</v>
      </c>
      <c r="K68" s="156"/>
      <c r="L68" s="152"/>
      <c r="M68" s="157">
        <v>35</v>
      </c>
      <c r="N68" s="152"/>
      <c r="O68" s="154"/>
      <c r="P68" s="159"/>
      <c r="Q68" s="197">
        <f>J68-AVERAGE(J65:J68)</f>
        <v>0.2539139988833057</v>
      </c>
    </row>
    <row r="69" spans="1:17" s="85" customFormat="1" ht="16.5" customHeight="1" thickTop="1">
      <c r="A69" s="243"/>
      <c r="B69" s="118">
        <v>1908.75</v>
      </c>
      <c r="C69" s="119">
        <v>26.6</v>
      </c>
      <c r="D69" s="120">
        <v>0.99</v>
      </c>
      <c r="E69" s="121">
        <f t="shared" si="9"/>
        <v>26.334</v>
      </c>
      <c r="F69" s="121">
        <f t="shared" si="10"/>
        <v>28.410336624572338</v>
      </c>
      <c r="G69" s="122">
        <v>41</v>
      </c>
      <c r="H69" s="121">
        <f t="shared" si="11"/>
        <v>-12.589663375427662</v>
      </c>
      <c r="I69" s="123" t="str">
        <f t="shared" si="12"/>
        <v>M4</v>
      </c>
      <c r="J69" s="162">
        <f t="shared" si="13"/>
        <v>28.49763273262134</v>
      </c>
      <c r="K69" s="125">
        <v>-19.16</v>
      </c>
      <c r="L69" s="121">
        <f t="shared" si="14"/>
        <v>9.33763273262134</v>
      </c>
      <c r="M69" s="126">
        <v>35</v>
      </c>
      <c r="N69" s="121">
        <f t="shared" si="15"/>
        <v>-25.66236726737866</v>
      </c>
      <c r="O69" s="142" t="str">
        <f t="shared" si="16"/>
        <v>M4</v>
      </c>
      <c r="P69" s="138">
        <f t="shared" si="17"/>
        <v>-13.072703891950997</v>
      </c>
      <c r="Q69" s="197">
        <f>J69-AVERAGE(J69:J72)</f>
        <v>0.34766362072705803</v>
      </c>
    </row>
    <row r="70" spans="1:17" s="85" customFormat="1" ht="16.5" customHeight="1">
      <c r="A70" s="243"/>
      <c r="B70" s="71">
        <v>1908.75</v>
      </c>
      <c r="C70" s="91"/>
      <c r="D70" s="72"/>
      <c r="E70" s="73"/>
      <c r="F70" s="73"/>
      <c r="G70" s="74">
        <v>41</v>
      </c>
      <c r="H70" s="73"/>
      <c r="I70" s="109"/>
      <c r="J70" s="163"/>
      <c r="K70" s="75"/>
      <c r="L70" s="73"/>
      <c r="M70" s="76">
        <v>35</v>
      </c>
      <c r="N70" s="73"/>
      <c r="O70" s="141"/>
      <c r="P70" s="137"/>
      <c r="Q70" s="197">
        <f>J70-AVERAGE(J69:J72)</f>
        <v>-28.149969111894283</v>
      </c>
    </row>
    <row r="71" spans="1:17" s="85" customFormat="1" ht="16.5" customHeight="1">
      <c r="A71" s="243"/>
      <c r="B71" s="71">
        <v>1908.75</v>
      </c>
      <c r="C71" s="91">
        <v>25</v>
      </c>
      <c r="D71" s="72">
        <v>1.03</v>
      </c>
      <c r="E71" s="73">
        <f t="shared" si="9"/>
        <v>25.75</v>
      </c>
      <c r="F71" s="73">
        <f t="shared" si="10"/>
        <v>28.215544667544194</v>
      </c>
      <c r="G71" s="74">
        <v>41</v>
      </c>
      <c r="H71" s="73">
        <f t="shared" si="11"/>
        <v>-12.784455332455806</v>
      </c>
      <c r="I71" s="109" t="str">
        <f t="shared" si="12"/>
        <v>M4</v>
      </c>
      <c r="J71" s="163">
        <f t="shared" si="13"/>
        <v>27.958800173440753</v>
      </c>
      <c r="K71" s="75">
        <v>-19.4</v>
      </c>
      <c r="L71" s="73">
        <f t="shared" si="14"/>
        <v>8.558800173440755</v>
      </c>
      <c r="M71" s="76">
        <v>35</v>
      </c>
      <c r="N71" s="73">
        <f t="shared" si="15"/>
        <v>-26.441199826559245</v>
      </c>
      <c r="O71" s="141" t="str">
        <f t="shared" si="16"/>
        <v>M4</v>
      </c>
      <c r="P71" s="137">
        <f t="shared" si="17"/>
        <v>-13.656744494103439</v>
      </c>
      <c r="Q71" s="197">
        <f>J71-AVERAGE(J69:J72)</f>
        <v>-0.19116893845352934</v>
      </c>
    </row>
    <row r="72" spans="1:17" s="85" customFormat="1" ht="16.5" customHeight="1" thickBot="1">
      <c r="A72" s="244"/>
      <c r="B72" s="78">
        <v>1908.75</v>
      </c>
      <c r="C72" s="192">
        <v>25.1</v>
      </c>
      <c r="D72" s="79">
        <v>0.96</v>
      </c>
      <c r="E72" s="80">
        <f t="shared" si="9"/>
        <v>24.096</v>
      </c>
      <c r="F72" s="80">
        <f t="shared" si="10"/>
        <v>27.63889909041213</v>
      </c>
      <c r="G72" s="81">
        <v>41</v>
      </c>
      <c r="H72" s="80">
        <f t="shared" si="11"/>
        <v>-13.361100909587869</v>
      </c>
      <c r="I72" s="110" t="str">
        <f t="shared" si="12"/>
        <v>M4</v>
      </c>
      <c r="J72" s="164">
        <f t="shared" si="13"/>
        <v>27.993474429620765</v>
      </c>
      <c r="K72" s="82"/>
      <c r="L72" s="80"/>
      <c r="M72" s="83">
        <v>35</v>
      </c>
      <c r="N72" s="80"/>
      <c r="O72" s="143"/>
      <c r="P72" s="139"/>
      <c r="Q72" s="197">
        <f>J72-AVERAGE(J69:J72)</f>
        <v>-0.15649468227351804</v>
      </c>
    </row>
    <row r="73" spans="1:17" s="85" customFormat="1" ht="16.5" customHeight="1">
      <c r="A73" s="245" t="s">
        <v>109</v>
      </c>
      <c r="B73" s="128">
        <v>1851.25</v>
      </c>
      <c r="C73" s="90">
        <v>11</v>
      </c>
      <c r="D73" s="64">
        <v>2.77</v>
      </c>
      <c r="E73" s="131">
        <f t="shared" si="9"/>
        <v>30.47</v>
      </c>
      <c r="F73" s="131">
        <f t="shared" si="10"/>
        <v>29.67744908445347</v>
      </c>
      <c r="G73" s="132">
        <v>41</v>
      </c>
      <c r="H73" s="131">
        <f t="shared" si="11"/>
        <v>-11.322550915546529</v>
      </c>
      <c r="I73" s="133" t="str">
        <f t="shared" si="12"/>
        <v>M4</v>
      </c>
      <c r="J73" s="160">
        <f t="shared" si="13"/>
        <v>20.827853703164504</v>
      </c>
      <c r="K73" s="134">
        <v>3.26</v>
      </c>
      <c r="L73" s="131">
        <f t="shared" si="14"/>
        <v>24.087853703164505</v>
      </c>
      <c r="M73" s="135">
        <v>35</v>
      </c>
      <c r="N73" s="131">
        <f t="shared" si="15"/>
        <v>-10.912146296835495</v>
      </c>
      <c r="O73" s="140" t="str">
        <f t="shared" si="16"/>
        <v>M4</v>
      </c>
      <c r="P73" s="136">
        <f t="shared" si="17"/>
        <v>0.4104046187110342</v>
      </c>
      <c r="Q73" s="197">
        <f>J73-AVERAGE(J73:J76)</f>
        <v>-0.6256641844547239</v>
      </c>
    </row>
    <row r="74" spans="1:17" s="85" customFormat="1" ht="16.5" customHeight="1">
      <c r="A74" s="240"/>
      <c r="B74" s="71">
        <v>1851.25</v>
      </c>
      <c r="C74" s="91">
        <v>12.7</v>
      </c>
      <c r="D74" s="72">
        <v>2.84</v>
      </c>
      <c r="E74" s="73">
        <f t="shared" si="9"/>
        <v>36.068</v>
      </c>
      <c r="F74" s="73">
        <f t="shared" si="10"/>
        <v>31.14244122005989</v>
      </c>
      <c r="G74" s="74">
        <v>41</v>
      </c>
      <c r="H74" s="73">
        <f t="shared" si="11"/>
        <v>-9.85755877994011</v>
      </c>
      <c r="I74" s="109" t="str">
        <f t="shared" si="12"/>
        <v>M4</v>
      </c>
      <c r="J74" s="161">
        <f t="shared" si="13"/>
        <v>22.076074419119138</v>
      </c>
      <c r="K74" s="75">
        <v>3.24</v>
      </c>
      <c r="L74" s="73">
        <f t="shared" si="14"/>
        <v>25.31607441911914</v>
      </c>
      <c r="M74" s="76">
        <v>35</v>
      </c>
      <c r="N74" s="73">
        <f t="shared" si="15"/>
        <v>-9.68392558088086</v>
      </c>
      <c r="O74" s="141" t="str">
        <f t="shared" si="16"/>
        <v>M4</v>
      </c>
      <c r="P74" s="137">
        <f t="shared" si="17"/>
        <v>0.17363319905924968</v>
      </c>
      <c r="Q74" s="197">
        <f>J74-AVERAGE(J73:J76)</f>
        <v>0.6225565314999102</v>
      </c>
    </row>
    <row r="75" spans="1:17" s="85" customFormat="1" ht="16.5" customHeight="1">
      <c r="A75" s="240"/>
      <c r="B75" s="71">
        <v>1851.25</v>
      </c>
      <c r="C75" s="91">
        <v>11.65</v>
      </c>
      <c r="D75" s="72">
        <v>2.77</v>
      </c>
      <c r="E75" s="73">
        <f t="shared" si="9"/>
        <v>32.2705</v>
      </c>
      <c r="F75" s="73">
        <f t="shared" si="10"/>
        <v>30.176113888529727</v>
      </c>
      <c r="G75" s="74">
        <v>41</v>
      </c>
      <c r="H75" s="73">
        <f t="shared" si="11"/>
        <v>-10.823886111470273</v>
      </c>
      <c r="I75" s="109" t="str">
        <f t="shared" si="12"/>
        <v>M4</v>
      </c>
      <c r="J75" s="161">
        <f t="shared" si="13"/>
        <v>21.326518507240756</v>
      </c>
      <c r="K75" s="168">
        <v>3.2</v>
      </c>
      <c r="L75" s="73">
        <f t="shared" si="14"/>
        <v>24.526518507240755</v>
      </c>
      <c r="M75" s="76">
        <v>35</v>
      </c>
      <c r="N75" s="73">
        <f t="shared" si="15"/>
        <v>-10.473481492759245</v>
      </c>
      <c r="O75" s="141" t="str">
        <f t="shared" si="16"/>
        <v>M4</v>
      </c>
      <c r="P75" s="137">
        <f t="shared" si="17"/>
        <v>0.35040461871102835</v>
      </c>
      <c r="Q75" s="197">
        <f>J75-AVERAGE(J73:J76)</f>
        <v>-0.12699938037847147</v>
      </c>
    </row>
    <row r="76" spans="1:17" s="85" customFormat="1" ht="16.5" customHeight="1" thickBot="1">
      <c r="A76" s="241"/>
      <c r="B76" s="149">
        <v>1851.25</v>
      </c>
      <c r="C76" s="191">
        <v>12</v>
      </c>
      <c r="D76" s="151">
        <v>2.59</v>
      </c>
      <c r="E76" s="152">
        <f t="shared" si="9"/>
        <v>31.08</v>
      </c>
      <c r="F76" s="152">
        <f t="shared" si="10"/>
        <v>29.849620202577533</v>
      </c>
      <c r="G76" s="153">
        <v>41</v>
      </c>
      <c r="H76" s="152">
        <f t="shared" si="11"/>
        <v>-11.150379797422467</v>
      </c>
      <c r="I76" s="158" t="str">
        <f t="shared" si="12"/>
        <v>M4</v>
      </c>
      <c r="J76" s="165">
        <f t="shared" si="13"/>
        <v>21.5836249209525</v>
      </c>
      <c r="K76" s="156"/>
      <c r="L76" s="152"/>
      <c r="M76" s="157">
        <v>35</v>
      </c>
      <c r="N76" s="152"/>
      <c r="O76" s="154"/>
      <c r="P76" s="159"/>
      <c r="Q76" s="197">
        <f>J76-AVERAGE(J73:J76)</f>
        <v>0.130107033333271</v>
      </c>
    </row>
    <row r="77" spans="1:17" s="85" customFormat="1" ht="16.5" customHeight="1" thickTop="1">
      <c r="A77" s="242"/>
      <c r="B77" s="118">
        <v>1880</v>
      </c>
      <c r="C77" s="119">
        <v>12.4</v>
      </c>
      <c r="D77" s="120">
        <v>2.77</v>
      </c>
      <c r="E77" s="121">
        <f aca="true" t="shared" si="18" ref="E77:E84">(C77*D77)</f>
        <v>34.348</v>
      </c>
      <c r="F77" s="121">
        <f aca="true" t="shared" si="19" ref="F77:F84">20*LOG(E77)</f>
        <v>30.718029084533672</v>
      </c>
      <c r="G77" s="122">
        <v>41</v>
      </c>
      <c r="H77" s="121">
        <f aca="true" t="shared" si="20" ref="H77:H84">(F77-G77)</f>
        <v>-10.281970915466328</v>
      </c>
      <c r="I77" s="123" t="str">
        <f aca="true" t="shared" si="21" ref="I77:I84">IF(H77&gt;0,"M2",IF(H77&lt;-5,"M4","M3"))</f>
        <v>M4</v>
      </c>
      <c r="J77" s="162">
        <f aca="true" t="shared" si="22" ref="J77:J84">20*LOG(C77)</f>
        <v>21.868433703244705</v>
      </c>
      <c r="K77" s="125">
        <v>3.26</v>
      </c>
      <c r="L77" s="121">
        <f aca="true" t="shared" si="23" ref="L77:L83">J77+K77</f>
        <v>25.128433703244703</v>
      </c>
      <c r="M77" s="126">
        <v>35</v>
      </c>
      <c r="N77" s="121">
        <f aca="true" t="shared" si="24" ref="N77:N83">(L77-M77)</f>
        <v>-9.871566296755297</v>
      </c>
      <c r="O77" s="142" t="str">
        <f aca="true" t="shared" si="25" ref="O77:O83">IF(N77&gt;0,"M2",IF(N77&lt;-5,"M4","M3"))</f>
        <v>M4</v>
      </c>
      <c r="P77" s="138">
        <f aca="true" t="shared" si="26" ref="P77:P83">N77-H77</f>
        <v>0.4104046187110306</v>
      </c>
      <c r="Q77" s="197">
        <f>J77-AVERAGE(J77:J80)</f>
        <v>1.0530898547295884</v>
      </c>
    </row>
    <row r="78" spans="1:17" s="85" customFormat="1" ht="16.5" customHeight="1">
      <c r="A78" s="243"/>
      <c r="B78" s="71">
        <v>1880</v>
      </c>
      <c r="C78" s="91">
        <v>11.6</v>
      </c>
      <c r="D78" s="72">
        <v>2.84</v>
      </c>
      <c r="E78" s="73">
        <f t="shared" si="18"/>
        <v>32.943999999999996</v>
      </c>
      <c r="F78" s="73">
        <f t="shared" si="19"/>
        <v>30.355526585479122</v>
      </c>
      <c r="G78" s="74">
        <v>41</v>
      </c>
      <c r="H78" s="73">
        <f t="shared" si="20"/>
        <v>-10.644473414520878</v>
      </c>
      <c r="I78" s="109" t="str">
        <f t="shared" si="21"/>
        <v>M4</v>
      </c>
      <c r="J78" s="163">
        <f t="shared" si="22"/>
        <v>21.289159784538366</v>
      </c>
      <c r="K78" s="75">
        <v>3.24</v>
      </c>
      <c r="L78" s="73">
        <f t="shared" si="23"/>
        <v>24.529159784538365</v>
      </c>
      <c r="M78" s="76">
        <v>35</v>
      </c>
      <c r="N78" s="73">
        <f t="shared" si="24"/>
        <v>-10.470840215461635</v>
      </c>
      <c r="O78" s="141" t="str">
        <f t="shared" si="25"/>
        <v>M4</v>
      </c>
      <c r="P78" s="137">
        <f t="shared" si="26"/>
        <v>0.17363319905924257</v>
      </c>
      <c r="Q78" s="197">
        <f>J78-AVERAGE(J77:J80)</f>
        <v>0.4738159360232501</v>
      </c>
    </row>
    <row r="79" spans="1:17" s="85" customFormat="1" ht="16.5" customHeight="1">
      <c r="A79" s="243"/>
      <c r="B79" s="71">
        <v>1880</v>
      </c>
      <c r="C79" s="91">
        <v>10.02</v>
      </c>
      <c r="D79" s="72">
        <v>2.77</v>
      </c>
      <c r="E79" s="73">
        <f t="shared" si="18"/>
        <v>27.755399999999998</v>
      </c>
      <c r="F79" s="73">
        <f t="shared" si="19"/>
        <v>28.866949811913507</v>
      </c>
      <c r="G79" s="74">
        <v>41</v>
      </c>
      <c r="H79" s="73">
        <f t="shared" si="20"/>
        <v>-12.133050188086493</v>
      </c>
      <c r="I79" s="109" t="str">
        <f t="shared" si="21"/>
        <v>M4</v>
      </c>
      <c r="J79" s="163">
        <f t="shared" si="22"/>
        <v>20.01735443062454</v>
      </c>
      <c r="K79" s="168">
        <v>3.2</v>
      </c>
      <c r="L79" s="73">
        <f t="shared" si="23"/>
        <v>23.21735443062454</v>
      </c>
      <c r="M79" s="76">
        <v>35</v>
      </c>
      <c r="N79" s="73">
        <f t="shared" si="24"/>
        <v>-11.782645569375461</v>
      </c>
      <c r="O79" s="141" t="str">
        <f t="shared" si="25"/>
        <v>M4</v>
      </c>
      <c r="P79" s="137">
        <f t="shared" si="26"/>
        <v>0.3504046187110319</v>
      </c>
      <c r="Q79" s="197">
        <f>J79-AVERAGE(J77:J80)</f>
        <v>-0.7979894178905766</v>
      </c>
    </row>
    <row r="80" spans="1:17" s="85" customFormat="1" ht="16.5" customHeight="1" thickBot="1">
      <c r="A80" s="243"/>
      <c r="B80" s="149">
        <v>1880</v>
      </c>
      <c r="C80" s="191">
        <v>10.1</v>
      </c>
      <c r="D80" s="151">
        <v>2.59</v>
      </c>
      <c r="E80" s="152">
        <f t="shared" si="18"/>
        <v>26.159</v>
      </c>
      <c r="F80" s="152">
        <f t="shared" si="19"/>
        <v>28.352422757277886</v>
      </c>
      <c r="G80" s="153">
        <v>41</v>
      </c>
      <c r="H80" s="152">
        <f t="shared" si="20"/>
        <v>-12.647577242722114</v>
      </c>
      <c r="I80" s="158" t="str">
        <f t="shared" si="21"/>
        <v>M4</v>
      </c>
      <c r="J80" s="165">
        <f t="shared" si="22"/>
        <v>20.086427475652854</v>
      </c>
      <c r="K80" s="156"/>
      <c r="L80" s="152"/>
      <c r="M80" s="157">
        <v>35</v>
      </c>
      <c r="N80" s="152"/>
      <c r="O80" s="154"/>
      <c r="P80" s="159"/>
      <c r="Q80" s="197">
        <f>J80-AVERAGE(J77:J80)</f>
        <v>-0.7289163728622619</v>
      </c>
    </row>
    <row r="81" spans="1:17" s="85" customFormat="1" ht="16.5" customHeight="1" thickTop="1">
      <c r="A81" s="243"/>
      <c r="B81" s="118">
        <v>1908.75</v>
      </c>
      <c r="C81" s="119">
        <v>9.66</v>
      </c>
      <c r="D81" s="120">
        <v>2.77</v>
      </c>
      <c r="E81" s="121">
        <f t="shared" si="18"/>
        <v>26.758200000000002</v>
      </c>
      <c r="F81" s="121">
        <f t="shared" si="19"/>
        <v>28.54913790959884</v>
      </c>
      <c r="G81" s="122">
        <v>41</v>
      </c>
      <c r="H81" s="121">
        <f t="shared" si="20"/>
        <v>-12.45086209040116</v>
      </c>
      <c r="I81" s="123" t="str">
        <f t="shared" si="21"/>
        <v>M4</v>
      </c>
      <c r="J81" s="162">
        <f t="shared" si="22"/>
        <v>19.69954252830987</v>
      </c>
      <c r="K81" s="125">
        <v>3.26</v>
      </c>
      <c r="L81" s="121">
        <f t="shared" si="23"/>
        <v>22.959542528309868</v>
      </c>
      <c r="M81" s="126">
        <v>35</v>
      </c>
      <c r="N81" s="121">
        <f t="shared" si="24"/>
        <v>-12.040457471690132</v>
      </c>
      <c r="O81" s="142" t="str">
        <f t="shared" si="25"/>
        <v>M4</v>
      </c>
      <c r="P81" s="138">
        <f t="shared" si="26"/>
        <v>0.41040461871102707</v>
      </c>
      <c r="Q81" s="197">
        <f>J81-AVERAGE(J81:J84)</f>
        <v>-0.3020325477507768</v>
      </c>
    </row>
    <row r="82" spans="1:17" s="85" customFormat="1" ht="16.5" customHeight="1">
      <c r="A82" s="243"/>
      <c r="B82" s="71">
        <v>1908.75</v>
      </c>
      <c r="C82" s="91"/>
      <c r="D82" s="72"/>
      <c r="E82" s="73"/>
      <c r="F82" s="73"/>
      <c r="G82" s="74">
        <v>41</v>
      </c>
      <c r="H82" s="73"/>
      <c r="I82" s="109"/>
      <c r="J82" s="163"/>
      <c r="K82" s="75"/>
      <c r="L82" s="73"/>
      <c r="M82" s="76">
        <v>35</v>
      </c>
      <c r="N82" s="73"/>
      <c r="O82" s="141"/>
      <c r="P82" s="137"/>
      <c r="Q82" s="197">
        <f>J82-AVERAGE(J81:J84)</f>
        <v>-20.001575076060647</v>
      </c>
    </row>
    <row r="83" spans="1:17" s="85" customFormat="1" ht="16.5" customHeight="1">
      <c r="A83" s="243"/>
      <c r="B83" s="71">
        <v>1908.75</v>
      </c>
      <c r="C83" s="91">
        <v>9.68</v>
      </c>
      <c r="D83" s="72">
        <v>2.77</v>
      </c>
      <c r="E83" s="73">
        <f t="shared" si="18"/>
        <v>26.8136</v>
      </c>
      <c r="F83" s="73">
        <f t="shared" si="19"/>
        <v>28.567102527456846</v>
      </c>
      <c r="G83" s="74">
        <v>41</v>
      </c>
      <c r="H83" s="73">
        <f t="shared" si="20"/>
        <v>-12.432897472543154</v>
      </c>
      <c r="I83" s="109" t="str">
        <f t="shared" si="21"/>
        <v>M4</v>
      </c>
      <c r="J83" s="163">
        <f t="shared" si="22"/>
        <v>19.717507146167875</v>
      </c>
      <c r="K83" s="168">
        <v>3.2</v>
      </c>
      <c r="L83" s="73">
        <f t="shared" si="23"/>
        <v>22.917507146167875</v>
      </c>
      <c r="M83" s="76">
        <v>35</v>
      </c>
      <c r="N83" s="73">
        <f t="shared" si="24"/>
        <v>-12.082492853832125</v>
      </c>
      <c r="O83" s="141" t="str">
        <f t="shared" si="25"/>
        <v>M4</v>
      </c>
      <c r="P83" s="137">
        <f t="shared" si="26"/>
        <v>0.35040461871102835</v>
      </c>
      <c r="Q83" s="197">
        <f>J83-AVERAGE(J81:J84)</f>
        <v>-0.2840679298927711</v>
      </c>
    </row>
    <row r="84" spans="1:17" s="85" customFormat="1" ht="16.5" customHeight="1" thickBot="1">
      <c r="A84" s="244"/>
      <c r="B84" s="78">
        <v>1908.75</v>
      </c>
      <c r="C84" s="192">
        <v>10.7</v>
      </c>
      <c r="D84" s="79">
        <v>2.59</v>
      </c>
      <c r="E84" s="80">
        <f t="shared" si="18"/>
        <v>27.712999999999997</v>
      </c>
      <c r="F84" s="80">
        <f t="shared" si="19"/>
        <v>28.85367083532923</v>
      </c>
      <c r="G84" s="81">
        <v>41</v>
      </c>
      <c r="H84" s="80">
        <f t="shared" si="20"/>
        <v>-12.146329164670771</v>
      </c>
      <c r="I84" s="110" t="str">
        <f t="shared" si="21"/>
        <v>M4</v>
      </c>
      <c r="J84" s="164">
        <f t="shared" si="22"/>
        <v>20.587675553704194</v>
      </c>
      <c r="K84" s="82"/>
      <c r="L84" s="80"/>
      <c r="M84" s="83">
        <v>35</v>
      </c>
      <c r="N84" s="80"/>
      <c r="O84" s="143"/>
      <c r="P84" s="139"/>
      <c r="Q84" s="197">
        <f>J84-AVERAGE(J81:J84)</f>
        <v>0.5861004776435479</v>
      </c>
    </row>
    <row r="87" ht="12.75" hidden="1">
      <c r="C87" s="2"/>
    </row>
    <row r="88" ht="12.75" hidden="1">
      <c r="C88" s="2"/>
    </row>
    <row r="89" ht="12.75" hidden="1">
      <c r="C89" s="2"/>
    </row>
    <row r="90" ht="13.5" hidden="1" thickBot="1">
      <c r="C90" s="7"/>
    </row>
    <row r="91" ht="12.75" hidden="1">
      <c r="C91" s="8"/>
    </row>
    <row r="92" ht="12.75" hidden="1">
      <c r="C92" s="2"/>
    </row>
    <row r="93" ht="12.75" hidden="1">
      <c r="C93" s="2"/>
    </row>
    <row r="94" ht="12.75" hidden="1">
      <c r="C94" s="5"/>
    </row>
    <row r="95" ht="12.75" hidden="1">
      <c r="C95" s="2"/>
    </row>
    <row r="96" ht="12.75" hidden="1">
      <c r="C96" s="2"/>
    </row>
    <row r="97" ht="12.75" hidden="1">
      <c r="C97" s="2"/>
    </row>
  </sheetData>
  <sheetProtection selectLockedCells="1"/>
  <mergeCells count="20">
    <mergeCell ref="G2:H2"/>
    <mergeCell ref="A61:A72"/>
    <mergeCell ref="A73:A84"/>
    <mergeCell ref="E3:F3"/>
    <mergeCell ref="G3:H3"/>
    <mergeCell ref="D9:I9"/>
    <mergeCell ref="C9:C10"/>
    <mergeCell ref="E10:F10"/>
    <mergeCell ref="A11:B11"/>
    <mergeCell ref="A9:B10"/>
    <mergeCell ref="A49:A60"/>
    <mergeCell ref="A13:A24"/>
    <mergeCell ref="A25:A36"/>
    <mergeCell ref="A37:A48"/>
    <mergeCell ref="Q11:Q12"/>
    <mergeCell ref="I10:I12"/>
    <mergeCell ref="O10:O12"/>
    <mergeCell ref="C3:D3"/>
    <mergeCell ref="P9:P10"/>
    <mergeCell ref="J9:O9"/>
  </mergeCells>
  <conditionalFormatting sqref="O13:O84">
    <cfRule type="cellIs" priority="1" dxfId="0" operator="notEqual" stopIfTrue="1">
      <formula>I13</formula>
    </cfRule>
  </conditionalFormatting>
  <printOptions/>
  <pageMargins left="0.75" right="0.75" top="1" bottom="1" header="0.5" footer="0.5"/>
  <pageSetup fitToHeight="1" fitToWidth="1" horizontalDpi="600" verticalDpi="600" orientation="landscape" scale="68" r:id="rId1"/>
  <headerFooter alignWithMargins="0">
    <oddFooter>&amp;LDesigned by PCTEST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="80" zoomScaleNormal="80" zoomScalePageLayoutView="0" workbookViewId="0" topLeftCell="A1">
      <selection activeCell="P1" sqref="P1"/>
    </sheetView>
  </sheetViews>
  <sheetFormatPr defaultColWidth="9.140625" defaultRowHeight="12.75"/>
  <cols>
    <col min="1" max="1" width="13.8515625" style="0" customWidth="1"/>
    <col min="2" max="2" width="18.57421875" style="0" customWidth="1"/>
    <col min="3" max="3" width="11.57421875" style="0" customWidth="1"/>
    <col min="4" max="4" width="11.57421875" style="3" customWidth="1"/>
    <col min="5" max="5" width="12.28125" style="0" customWidth="1"/>
    <col min="6" max="6" width="12.57421875" style="3" customWidth="1"/>
    <col min="7" max="7" width="9.00390625" style="4" customWidth="1"/>
    <col min="8" max="8" width="8.7109375" style="3" customWidth="1"/>
    <col min="9" max="9" width="11.8515625" style="3" customWidth="1"/>
    <col min="10" max="10" width="11.57421875" style="0" customWidth="1"/>
    <col min="11" max="11" width="9.00390625" style="0" customWidth="1"/>
    <col min="12" max="12" width="9.421875" style="0" customWidth="1"/>
    <col min="13" max="13" width="9.28125" style="3" customWidth="1"/>
    <col min="15" max="15" width="11.7109375" style="3" customWidth="1"/>
    <col min="16" max="17" width="11.57421875" style="0" customWidth="1"/>
  </cols>
  <sheetData>
    <row r="1" ht="12.75">
      <c r="A1" t="s">
        <v>10</v>
      </c>
    </row>
    <row r="2" spans="3:15" ht="13.5" thickBot="1">
      <c r="C2" s="6" t="s">
        <v>113</v>
      </c>
      <c r="D2"/>
      <c r="E2" s="4"/>
      <c r="G2" s="3"/>
      <c r="H2"/>
      <c r="I2"/>
      <c r="K2" s="3"/>
      <c r="O2"/>
    </row>
    <row r="3" spans="1:15" ht="22.5" customHeight="1">
      <c r="A3" s="23" t="s">
        <v>0</v>
      </c>
      <c r="B3" s="86" t="s">
        <v>48</v>
      </c>
      <c r="C3" s="231"/>
      <c r="D3" s="232"/>
      <c r="E3" s="4"/>
      <c r="G3" s="3"/>
      <c r="H3"/>
      <c r="I3"/>
      <c r="K3" s="3"/>
      <c r="O3"/>
    </row>
    <row r="4" spans="1:15" ht="12.75">
      <c r="A4" s="24" t="s">
        <v>4</v>
      </c>
      <c r="B4" s="87" t="s">
        <v>12</v>
      </c>
      <c r="C4" s="25" t="s">
        <v>49</v>
      </c>
      <c r="D4" s="26"/>
      <c r="E4" s="4"/>
      <c r="G4" s="3"/>
      <c r="H4"/>
      <c r="I4"/>
      <c r="K4" s="3"/>
      <c r="O4"/>
    </row>
    <row r="5" spans="1:15" ht="51.75" customHeight="1">
      <c r="A5" s="24" t="s">
        <v>13</v>
      </c>
      <c r="B5" s="87" t="s">
        <v>52</v>
      </c>
      <c r="C5" s="25" t="s">
        <v>50</v>
      </c>
      <c r="D5" s="26" t="s">
        <v>51</v>
      </c>
      <c r="E5" s="4"/>
      <c r="G5" s="3"/>
      <c r="H5"/>
      <c r="I5"/>
      <c r="K5" s="3"/>
      <c r="O5"/>
    </row>
    <row r="6" spans="1:15" ht="12.75">
      <c r="A6" s="24" t="s">
        <v>14</v>
      </c>
      <c r="B6" s="88">
        <v>10000003636820</v>
      </c>
      <c r="C6" s="111" t="s">
        <v>53</v>
      </c>
      <c r="D6" s="29" t="s">
        <v>57</v>
      </c>
      <c r="E6" s="4"/>
      <c r="G6" s="3"/>
      <c r="H6"/>
      <c r="I6"/>
      <c r="K6" s="3"/>
      <c r="O6"/>
    </row>
    <row r="7" spans="1:15" ht="13.5" thickBot="1">
      <c r="A7" s="31" t="s">
        <v>1</v>
      </c>
      <c r="B7" s="89" t="s">
        <v>54</v>
      </c>
      <c r="C7" s="32"/>
      <c r="D7" s="33"/>
      <c r="E7" s="113"/>
      <c r="G7" s="3"/>
      <c r="H7"/>
      <c r="I7"/>
      <c r="K7" s="3"/>
      <c r="O7"/>
    </row>
    <row r="8" spans="1:6" ht="13.5" thickBot="1">
      <c r="A8" s="17"/>
      <c r="B8" s="18"/>
      <c r="C8" s="19"/>
      <c r="D8" s="21"/>
      <c r="E8" s="112"/>
      <c r="F8" s="15"/>
    </row>
    <row r="9" spans="1:16" s="22" customFormat="1" ht="36" customHeight="1" thickBot="1">
      <c r="A9" s="235"/>
      <c r="B9" s="236"/>
      <c r="C9" s="217" t="s">
        <v>91</v>
      </c>
      <c r="D9" s="214" t="s">
        <v>78</v>
      </c>
      <c r="E9" s="215"/>
      <c r="F9" s="215"/>
      <c r="G9" s="215"/>
      <c r="H9" s="215"/>
      <c r="I9" s="216"/>
      <c r="J9" s="211" t="s">
        <v>79</v>
      </c>
      <c r="K9" s="212"/>
      <c r="L9" s="212"/>
      <c r="M9" s="212"/>
      <c r="N9" s="212"/>
      <c r="O9" s="213"/>
      <c r="P9" s="209" t="s">
        <v>101</v>
      </c>
    </row>
    <row r="10" spans="1:16" s="16" customFormat="1" ht="34.5" customHeight="1" thickBot="1">
      <c r="A10" s="237"/>
      <c r="B10" s="238"/>
      <c r="C10" s="218"/>
      <c r="D10" s="49" t="s">
        <v>105</v>
      </c>
      <c r="E10" s="219" t="s">
        <v>90</v>
      </c>
      <c r="F10" s="220"/>
      <c r="G10" s="50" t="s">
        <v>92</v>
      </c>
      <c r="H10" s="51" t="s">
        <v>93</v>
      </c>
      <c r="I10" s="221" t="s">
        <v>8</v>
      </c>
      <c r="J10" s="52" t="s">
        <v>102</v>
      </c>
      <c r="K10" s="53" t="s">
        <v>94</v>
      </c>
      <c r="L10" s="114" t="s">
        <v>114</v>
      </c>
      <c r="M10" s="53" t="s">
        <v>92</v>
      </c>
      <c r="N10" s="54" t="s">
        <v>93</v>
      </c>
      <c r="O10" s="224" t="s">
        <v>9</v>
      </c>
      <c r="P10" s="210"/>
    </row>
    <row r="11" spans="1:17" s="35" customFormat="1" ht="16.5" thickBot="1">
      <c r="A11" s="233" t="s">
        <v>104</v>
      </c>
      <c r="B11" s="234"/>
      <c r="C11" s="55" t="s">
        <v>80</v>
      </c>
      <c r="D11" s="56" t="s">
        <v>81</v>
      </c>
      <c r="E11" s="57" t="s">
        <v>80</v>
      </c>
      <c r="F11" s="58" t="s">
        <v>82</v>
      </c>
      <c r="G11" s="58" t="s">
        <v>82</v>
      </c>
      <c r="H11" s="59" t="s">
        <v>83</v>
      </c>
      <c r="I11" s="222"/>
      <c r="J11" s="60" t="s">
        <v>82</v>
      </c>
      <c r="K11" s="61" t="s">
        <v>83</v>
      </c>
      <c r="L11" s="61" t="s">
        <v>82</v>
      </c>
      <c r="M11" s="61" t="s">
        <v>82</v>
      </c>
      <c r="N11" s="62" t="s">
        <v>83</v>
      </c>
      <c r="O11" s="225"/>
      <c r="P11" s="47" t="s">
        <v>83</v>
      </c>
      <c r="Q11" s="208" t="s">
        <v>138</v>
      </c>
    </row>
    <row r="12" spans="1:17" s="37" customFormat="1" ht="34.5" customHeight="1" thickBot="1">
      <c r="A12" s="36" t="s">
        <v>103</v>
      </c>
      <c r="B12" s="44" t="s">
        <v>2</v>
      </c>
      <c r="C12" s="45" t="s">
        <v>84</v>
      </c>
      <c r="D12" s="43" t="s">
        <v>85</v>
      </c>
      <c r="E12" s="40" t="s">
        <v>86</v>
      </c>
      <c r="F12" s="41" t="s">
        <v>87</v>
      </c>
      <c r="G12" s="41" t="s">
        <v>88</v>
      </c>
      <c r="H12" s="42" t="s">
        <v>89</v>
      </c>
      <c r="I12" s="223"/>
      <c r="J12" s="48" t="s">
        <v>96</v>
      </c>
      <c r="K12" s="38" t="s">
        <v>95</v>
      </c>
      <c r="L12" s="38" t="s">
        <v>97</v>
      </c>
      <c r="M12" s="38" t="s">
        <v>98</v>
      </c>
      <c r="N12" s="39" t="s">
        <v>99</v>
      </c>
      <c r="O12" s="226"/>
      <c r="P12" s="46" t="s">
        <v>100</v>
      </c>
      <c r="Q12" s="208"/>
    </row>
    <row r="13" spans="1:17" s="70" customFormat="1" ht="16.5" customHeight="1">
      <c r="A13" s="227" t="s">
        <v>55</v>
      </c>
      <c r="B13" s="63">
        <v>806.01</v>
      </c>
      <c r="C13" s="90">
        <v>67.7</v>
      </c>
      <c r="D13" s="64">
        <v>3.33</v>
      </c>
      <c r="E13" s="65">
        <f aca="true" t="shared" si="0" ref="E13:E18">(C13*D13)</f>
        <v>225.441</v>
      </c>
      <c r="F13" s="65">
        <f aca="true" t="shared" si="1" ref="F13:F18">20*LOG(E13)</f>
        <v>47.06065804382928</v>
      </c>
      <c r="G13" s="66">
        <v>51</v>
      </c>
      <c r="H13" s="65">
        <f aca="true" t="shared" si="2" ref="H13:H18">(F13-G13)</f>
        <v>-3.939341956170722</v>
      </c>
      <c r="I13" s="108" t="str">
        <f aca="true" t="shared" si="3" ref="I13:I18">IF(H13&gt;0,"M2",IF(H13&lt;-5,"M4","M3"))</f>
        <v>M3</v>
      </c>
      <c r="J13" s="115">
        <f aca="true" t="shared" si="4" ref="J13:J18">20*LOG(C13)</f>
        <v>36.61177337370289</v>
      </c>
      <c r="K13" s="67">
        <v>1.51</v>
      </c>
      <c r="L13" s="65">
        <f aca="true" t="shared" si="5" ref="L13:L18">J13+K13</f>
        <v>38.12177337370289</v>
      </c>
      <c r="M13" s="68">
        <v>45</v>
      </c>
      <c r="N13" s="65">
        <f aca="true" t="shared" si="6" ref="N13:N18">(L13-M13)</f>
        <v>-6.8782266262971135</v>
      </c>
      <c r="O13" s="108" t="str">
        <f aca="true" t="shared" si="7" ref="O13:O18">IF(N13&gt;0,"M2",IF(N13&lt;-5,"M4","M3"))</f>
        <v>M4</v>
      </c>
      <c r="P13" s="69">
        <f aca="true" t="shared" si="8" ref="P13:P18">N13-H13</f>
        <v>-2.9388846701263915</v>
      </c>
      <c r="Q13" s="197">
        <f>J13-AVERAGE(J13:J15)</f>
        <v>0.3803451134717051</v>
      </c>
    </row>
    <row r="14" spans="1:17" s="70" customFormat="1" ht="16.5" customHeight="1">
      <c r="A14" s="229"/>
      <c r="B14" s="71">
        <v>813.5</v>
      </c>
      <c r="C14" s="91">
        <v>62.7</v>
      </c>
      <c r="D14" s="72">
        <v>3.33</v>
      </c>
      <c r="E14" s="73">
        <f t="shared" si="0"/>
        <v>208.79100000000003</v>
      </c>
      <c r="F14" s="73">
        <f t="shared" si="1"/>
        <v>46.39423548674073</v>
      </c>
      <c r="G14" s="74">
        <v>51</v>
      </c>
      <c r="H14" s="73">
        <f t="shared" si="2"/>
        <v>-4.605764513259267</v>
      </c>
      <c r="I14" s="109" t="str">
        <f t="shared" si="3"/>
        <v>M3</v>
      </c>
      <c r="J14" s="116">
        <f t="shared" si="4"/>
        <v>35.94535081661433</v>
      </c>
      <c r="K14" s="75">
        <v>1.51</v>
      </c>
      <c r="L14" s="73">
        <f t="shared" si="5"/>
        <v>37.45535081661433</v>
      </c>
      <c r="M14" s="76">
        <v>45</v>
      </c>
      <c r="N14" s="73">
        <f t="shared" si="6"/>
        <v>-7.544649183385673</v>
      </c>
      <c r="O14" s="109" t="str">
        <f t="shared" si="7"/>
        <v>M4</v>
      </c>
      <c r="P14" s="77">
        <f t="shared" si="8"/>
        <v>-2.9388846701264058</v>
      </c>
      <c r="Q14" s="197">
        <f>J14-AVERAGE(J13:J15)</f>
        <v>-0.28607744361685405</v>
      </c>
    </row>
    <row r="15" spans="1:17" s="70" customFormat="1" ht="16.5" customHeight="1" thickBot="1">
      <c r="A15" s="230"/>
      <c r="B15" s="78">
        <v>824.99</v>
      </c>
      <c r="C15" s="92">
        <v>64.1</v>
      </c>
      <c r="D15" s="79">
        <v>3.33</v>
      </c>
      <c r="E15" s="80">
        <f t="shared" si="0"/>
        <v>213.45299999999997</v>
      </c>
      <c r="F15" s="80">
        <f t="shared" si="1"/>
        <v>46.58604526050275</v>
      </c>
      <c r="G15" s="81">
        <v>51</v>
      </c>
      <c r="H15" s="80">
        <f t="shared" si="2"/>
        <v>-4.41395473949725</v>
      </c>
      <c r="I15" s="110" t="str">
        <f t="shared" si="3"/>
        <v>M3</v>
      </c>
      <c r="J15" s="117">
        <f t="shared" si="4"/>
        <v>36.13716059037635</v>
      </c>
      <c r="K15" s="82">
        <v>1.51</v>
      </c>
      <c r="L15" s="80">
        <f t="shared" si="5"/>
        <v>37.647160590376345</v>
      </c>
      <c r="M15" s="83">
        <v>45</v>
      </c>
      <c r="N15" s="80">
        <f t="shared" si="6"/>
        <v>-7.352839409623655</v>
      </c>
      <c r="O15" s="110" t="str">
        <f t="shared" si="7"/>
        <v>M4</v>
      </c>
      <c r="P15" s="84">
        <f t="shared" si="8"/>
        <v>-2.9388846701264058</v>
      </c>
      <c r="Q15" s="197">
        <f>J15-AVERAGE(J13:J15)</f>
        <v>-0.09426766985483681</v>
      </c>
    </row>
    <row r="16" spans="1:17" s="85" customFormat="1" ht="16.5" customHeight="1">
      <c r="A16" s="227" t="s">
        <v>56</v>
      </c>
      <c r="B16" s="63">
        <v>896</v>
      </c>
      <c r="C16" s="90">
        <v>84</v>
      </c>
      <c r="D16" s="64">
        <v>3.02</v>
      </c>
      <c r="E16" s="65">
        <f t="shared" si="0"/>
        <v>253.68</v>
      </c>
      <c r="F16" s="65">
        <f t="shared" si="1"/>
        <v>48.08572458038064</v>
      </c>
      <c r="G16" s="66">
        <v>51</v>
      </c>
      <c r="H16" s="65">
        <f t="shared" si="2"/>
        <v>-2.914275419619358</v>
      </c>
      <c r="I16" s="108" t="str">
        <f t="shared" si="3"/>
        <v>M3</v>
      </c>
      <c r="J16" s="115">
        <f t="shared" si="4"/>
        <v>38.48558572123763</v>
      </c>
      <c r="K16" s="67">
        <v>1.44</v>
      </c>
      <c r="L16" s="65">
        <f t="shared" si="5"/>
        <v>39.92558572123763</v>
      </c>
      <c r="M16" s="68">
        <v>45</v>
      </c>
      <c r="N16" s="65">
        <f t="shared" si="6"/>
        <v>-5.074414278762369</v>
      </c>
      <c r="O16" s="108" t="str">
        <f t="shared" si="7"/>
        <v>M4</v>
      </c>
      <c r="P16" s="69">
        <f t="shared" si="8"/>
        <v>-2.160138859143011</v>
      </c>
      <c r="Q16" s="197">
        <f>J16-AVERAGE(J16:J18)</f>
        <v>1.4273833432821874</v>
      </c>
    </row>
    <row r="17" spans="1:17" s="85" customFormat="1" ht="16.5" customHeight="1">
      <c r="A17" s="229"/>
      <c r="B17" s="71">
        <v>898.5</v>
      </c>
      <c r="C17" s="91">
        <v>69.4</v>
      </c>
      <c r="D17" s="72">
        <v>3.02</v>
      </c>
      <c r="E17" s="73">
        <f t="shared" si="0"/>
        <v>209.58800000000002</v>
      </c>
      <c r="F17" s="73">
        <f t="shared" si="1"/>
        <v>46.42732826824012</v>
      </c>
      <c r="G17" s="74">
        <v>51</v>
      </c>
      <c r="H17" s="73">
        <f t="shared" si="2"/>
        <v>-4.572671731759883</v>
      </c>
      <c r="I17" s="109" t="str">
        <f t="shared" si="3"/>
        <v>M3</v>
      </c>
      <c r="J17" s="116">
        <f t="shared" si="4"/>
        <v>36.8271894090971</v>
      </c>
      <c r="K17" s="75">
        <v>1.44</v>
      </c>
      <c r="L17" s="73">
        <f t="shared" si="5"/>
        <v>38.2671894090971</v>
      </c>
      <c r="M17" s="76">
        <v>45</v>
      </c>
      <c r="N17" s="73">
        <f t="shared" si="6"/>
        <v>-6.732810590902901</v>
      </c>
      <c r="O17" s="109" t="str">
        <f t="shared" si="7"/>
        <v>M4</v>
      </c>
      <c r="P17" s="77">
        <f t="shared" si="8"/>
        <v>-2.160138859143018</v>
      </c>
      <c r="Q17" s="197">
        <f>J17-AVERAGE(J16:J18)</f>
        <v>-0.23101296885834444</v>
      </c>
    </row>
    <row r="18" spans="1:17" s="85" customFormat="1" ht="16.5" customHeight="1" thickBot="1">
      <c r="A18" s="230"/>
      <c r="B18" s="78">
        <v>901</v>
      </c>
      <c r="C18" s="92">
        <v>62.1</v>
      </c>
      <c r="D18" s="79">
        <v>3.02</v>
      </c>
      <c r="E18" s="80">
        <f t="shared" si="0"/>
        <v>187.542</v>
      </c>
      <c r="F18" s="80">
        <f t="shared" si="1"/>
        <v>45.46197086267462</v>
      </c>
      <c r="G18" s="81">
        <v>51</v>
      </c>
      <c r="H18" s="80">
        <f t="shared" si="2"/>
        <v>-5.538029137325381</v>
      </c>
      <c r="I18" s="110" t="str">
        <f t="shared" si="3"/>
        <v>M4</v>
      </c>
      <c r="J18" s="117">
        <f t="shared" si="4"/>
        <v>35.8618320035316</v>
      </c>
      <c r="K18" s="82">
        <v>1.44</v>
      </c>
      <c r="L18" s="80">
        <f t="shared" si="5"/>
        <v>37.3018320035316</v>
      </c>
      <c r="M18" s="83">
        <v>45</v>
      </c>
      <c r="N18" s="80">
        <f t="shared" si="6"/>
        <v>-7.698167996468399</v>
      </c>
      <c r="O18" s="110" t="str">
        <f t="shared" si="7"/>
        <v>M4</v>
      </c>
      <c r="P18" s="84">
        <f t="shared" si="8"/>
        <v>-2.160138859143018</v>
      </c>
      <c r="Q18" s="197">
        <f>J18-AVERAGE(J16:J18)</f>
        <v>-1.196370374423843</v>
      </c>
    </row>
    <row r="19" ht="12.75">
      <c r="Q19" s="197"/>
    </row>
    <row r="20" ht="12.75">
      <c r="Q20" s="197"/>
    </row>
    <row r="21" spans="3:17" ht="12.75" hidden="1">
      <c r="C21" s="2"/>
      <c r="Q21" s="197"/>
    </row>
    <row r="22" spans="3:17" ht="12.75" hidden="1">
      <c r="C22" s="2"/>
      <c r="Q22" s="197"/>
    </row>
    <row r="23" spans="3:17" ht="12.75" hidden="1">
      <c r="C23" s="2"/>
      <c r="Q23" s="197"/>
    </row>
    <row r="24" spans="3:17" ht="13.5" hidden="1" thickBot="1">
      <c r="C24" s="7"/>
      <c r="Q24" s="197"/>
    </row>
    <row r="25" spans="3:17" ht="12.75" hidden="1">
      <c r="C25" s="8"/>
      <c r="Q25" s="197"/>
    </row>
    <row r="26" spans="3:17" ht="12.75" hidden="1">
      <c r="C26" s="2"/>
      <c r="Q26" s="197"/>
    </row>
    <row r="27" spans="3:17" ht="12.75" hidden="1">
      <c r="C27" s="2"/>
      <c r="Q27" s="197"/>
    </row>
    <row r="28" spans="3:17" ht="12.75" hidden="1">
      <c r="C28" s="5"/>
      <c r="Q28" s="197"/>
    </row>
    <row r="29" spans="3:17" ht="12.75" hidden="1">
      <c r="C29" s="2"/>
      <c r="Q29" s="197"/>
    </row>
    <row r="30" spans="3:17" ht="12.75" hidden="1">
      <c r="C30" s="2"/>
      <c r="Q30" s="197"/>
    </row>
    <row r="31" spans="3:17" ht="12.75" hidden="1">
      <c r="C31" s="2"/>
      <c r="Q31" s="197"/>
    </row>
    <row r="32" ht="12.75">
      <c r="Q32" s="197"/>
    </row>
    <row r="33" ht="12.75">
      <c r="Q33" s="197"/>
    </row>
    <row r="34" ht="12.75">
      <c r="Q34" s="197"/>
    </row>
    <row r="35" ht="12.75">
      <c r="Q35" s="197"/>
    </row>
    <row r="36" ht="12.75">
      <c r="Q36" s="197"/>
    </row>
    <row r="37" ht="12.75">
      <c r="Q37" s="197"/>
    </row>
    <row r="38" ht="12.75">
      <c r="Q38" s="197"/>
    </row>
    <row r="39" ht="12.75">
      <c r="Q39" s="197"/>
    </row>
    <row r="40" ht="12.75">
      <c r="Q40" s="197"/>
    </row>
    <row r="41" ht="12.75">
      <c r="Q41" s="197"/>
    </row>
    <row r="42" ht="12.75">
      <c r="Q42" s="197"/>
    </row>
    <row r="43" ht="12.75">
      <c r="Q43" s="197"/>
    </row>
    <row r="44" ht="12.75">
      <c r="Q44" s="197"/>
    </row>
    <row r="45" ht="12.75">
      <c r="Q45" s="197"/>
    </row>
    <row r="46" ht="12.75">
      <c r="Q46" s="197"/>
    </row>
    <row r="47" ht="12.75">
      <c r="Q47" s="197"/>
    </row>
    <row r="48" ht="12.75">
      <c r="Q48" s="197"/>
    </row>
    <row r="49" ht="12.75">
      <c r="Q49" s="197"/>
    </row>
    <row r="50" ht="12.75">
      <c r="Q50" s="197"/>
    </row>
    <row r="51" ht="12.75">
      <c r="Q51" s="197"/>
    </row>
    <row r="52" ht="12.75">
      <c r="Q52" s="197"/>
    </row>
    <row r="53" ht="12.75">
      <c r="Q53" s="197"/>
    </row>
    <row r="54" ht="12.75">
      <c r="Q54" s="197"/>
    </row>
    <row r="55" ht="12.75">
      <c r="Q55" s="197"/>
    </row>
    <row r="56" ht="12.75">
      <c r="Q56" s="197"/>
    </row>
    <row r="57" ht="12.75">
      <c r="Q57" s="197"/>
    </row>
    <row r="58" ht="12.75">
      <c r="Q58" s="197"/>
    </row>
    <row r="59" ht="12.75">
      <c r="Q59" s="197"/>
    </row>
    <row r="60" ht="12.75">
      <c r="Q60" s="197"/>
    </row>
    <row r="61" ht="12.75">
      <c r="Q61" s="197"/>
    </row>
    <row r="62" ht="12.75">
      <c r="Q62" s="197"/>
    </row>
    <row r="63" ht="12.75">
      <c r="Q63" s="197"/>
    </row>
    <row r="64" ht="12.75">
      <c r="Q64" s="197"/>
    </row>
    <row r="65" ht="12.75">
      <c r="Q65" s="197"/>
    </row>
    <row r="66" ht="12.75">
      <c r="Q66" s="197"/>
    </row>
    <row r="67" ht="12.75">
      <c r="Q67" s="197"/>
    </row>
    <row r="68" ht="12.75">
      <c r="Q68" s="197"/>
    </row>
    <row r="69" ht="12.75">
      <c r="Q69" s="197"/>
    </row>
    <row r="70" ht="12.75">
      <c r="Q70" s="197"/>
    </row>
    <row r="71" ht="12.75">
      <c r="Q71" s="197"/>
    </row>
    <row r="72" ht="12.75">
      <c r="Q72" s="197"/>
    </row>
    <row r="73" ht="12.75">
      <c r="Q73" s="197"/>
    </row>
    <row r="74" ht="12.75">
      <c r="Q74" s="197"/>
    </row>
    <row r="75" ht="12.75">
      <c r="Q75" s="197"/>
    </row>
    <row r="76" ht="12.75">
      <c r="Q76" s="197"/>
    </row>
    <row r="77" ht="12.75">
      <c r="Q77" s="197"/>
    </row>
    <row r="78" ht="12.75">
      <c r="Q78" s="197"/>
    </row>
    <row r="79" ht="12.75">
      <c r="Q79" s="197"/>
    </row>
    <row r="80" ht="12.75">
      <c r="Q80" s="197"/>
    </row>
    <row r="81" ht="12.75">
      <c r="Q81" s="197"/>
    </row>
    <row r="82" ht="12.75">
      <c r="Q82" s="197"/>
    </row>
    <row r="83" ht="12.75">
      <c r="Q83" s="197"/>
    </row>
    <row r="84" ht="12.75">
      <c r="Q84" s="197"/>
    </row>
  </sheetData>
  <sheetProtection selectLockedCells="1"/>
  <mergeCells count="13">
    <mergeCell ref="A11:B11"/>
    <mergeCell ref="A9:B10"/>
    <mergeCell ref="A13:A15"/>
    <mergeCell ref="A16:A18"/>
    <mergeCell ref="I10:I12"/>
    <mergeCell ref="O10:O12"/>
    <mergeCell ref="Q11:Q12"/>
    <mergeCell ref="C3:D3"/>
    <mergeCell ref="P9:P10"/>
    <mergeCell ref="J9:O9"/>
    <mergeCell ref="D9:I9"/>
    <mergeCell ref="C9:C10"/>
    <mergeCell ref="E10:F10"/>
  </mergeCells>
  <conditionalFormatting sqref="O13:O18">
    <cfRule type="cellIs" priority="1" dxfId="0" operator="notEqual" stopIfTrue="1">
      <formula>I13</formula>
    </cfRule>
  </conditionalFormatting>
  <printOptions/>
  <pageMargins left="0.75" right="0.75" top="1" bottom="1" header="0.5" footer="0.5"/>
  <pageSetup fitToHeight="1" fitToWidth="1" horizontalDpi="600" verticalDpi="600" orientation="landscape" scale="68" r:id="rId1"/>
  <headerFooter alignWithMargins="0">
    <oddFooter>&amp;LDesigned by PCTEST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zoomScale="80" zoomScaleNormal="80" zoomScalePageLayoutView="0" workbookViewId="0" topLeftCell="B1">
      <selection activeCell="Q1" sqref="Q1"/>
    </sheetView>
  </sheetViews>
  <sheetFormatPr defaultColWidth="9.140625" defaultRowHeight="12.75"/>
  <cols>
    <col min="1" max="1" width="13.8515625" style="0" customWidth="1"/>
    <col min="2" max="2" width="18.57421875" style="0" customWidth="1"/>
    <col min="3" max="3" width="11.7109375" style="0" customWidth="1"/>
    <col min="4" max="4" width="11.57421875" style="0" customWidth="1"/>
    <col min="5" max="5" width="11.57421875" style="3" customWidth="1"/>
    <col min="6" max="6" width="12.28125" style="0" customWidth="1"/>
    <col min="7" max="7" width="15.7109375" style="3" customWidth="1"/>
    <col min="8" max="8" width="9.00390625" style="4" customWidth="1"/>
    <col min="9" max="9" width="8.7109375" style="3" customWidth="1"/>
    <col min="10" max="10" width="11.8515625" style="3" customWidth="1"/>
    <col min="11" max="11" width="11.57421875" style="0" customWidth="1"/>
    <col min="12" max="12" width="9.00390625" style="0" customWidth="1"/>
    <col min="13" max="13" width="9.421875" style="0" customWidth="1"/>
    <col min="14" max="14" width="9.28125" style="3" customWidth="1"/>
    <col min="16" max="16" width="11.7109375" style="3" customWidth="1"/>
    <col min="17" max="18" width="11.57421875" style="0" customWidth="1"/>
  </cols>
  <sheetData>
    <row r="1" ht="12.75">
      <c r="A1" t="s">
        <v>10</v>
      </c>
    </row>
    <row r="2" spans="4:6" ht="13.5" thickBot="1">
      <c r="D2" s="6" t="s">
        <v>24</v>
      </c>
      <c r="E2"/>
      <c r="F2" s="6" t="s">
        <v>31</v>
      </c>
    </row>
    <row r="3" spans="1:9" ht="22.5" customHeight="1">
      <c r="A3" s="23" t="s">
        <v>0</v>
      </c>
      <c r="B3" s="86" t="s">
        <v>61</v>
      </c>
      <c r="C3" s="104"/>
      <c r="D3" s="231" t="s">
        <v>19</v>
      </c>
      <c r="E3" s="232"/>
      <c r="F3" s="231" t="s">
        <v>19</v>
      </c>
      <c r="G3" s="232"/>
      <c r="I3" s="99" t="s">
        <v>110</v>
      </c>
    </row>
    <row r="4" spans="1:7" ht="25.5">
      <c r="A4" s="24" t="s">
        <v>4</v>
      </c>
      <c r="B4" s="87" t="s">
        <v>58</v>
      </c>
      <c r="C4" s="104"/>
      <c r="D4" s="25" t="s">
        <v>20</v>
      </c>
      <c r="E4" s="26" t="s">
        <v>21</v>
      </c>
      <c r="F4" s="27" t="s">
        <v>25</v>
      </c>
      <c r="G4" s="26" t="s">
        <v>26</v>
      </c>
    </row>
    <row r="5" spans="1:7" ht="51.75" customHeight="1">
      <c r="A5" s="24" t="s">
        <v>13</v>
      </c>
      <c r="B5" s="87" t="s">
        <v>62</v>
      </c>
      <c r="C5" s="104"/>
      <c r="D5" s="25" t="s">
        <v>22</v>
      </c>
      <c r="E5" s="26" t="s">
        <v>23</v>
      </c>
      <c r="F5" s="27" t="s">
        <v>27</v>
      </c>
      <c r="G5" s="26" t="s">
        <v>28</v>
      </c>
    </row>
    <row r="6" spans="1:7" ht="12.75">
      <c r="A6" s="24" t="s">
        <v>14</v>
      </c>
      <c r="B6" s="88">
        <v>354621030030071</v>
      </c>
      <c r="C6" s="105"/>
      <c r="D6" s="28"/>
      <c r="E6" s="29"/>
      <c r="F6" s="27" t="s">
        <v>29</v>
      </c>
      <c r="G6" s="30" t="s">
        <v>30</v>
      </c>
    </row>
    <row r="7" spans="1:14" ht="13.5" thickBot="1">
      <c r="A7" s="31" t="s">
        <v>1</v>
      </c>
      <c r="B7" s="89" t="s">
        <v>63</v>
      </c>
      <c r="C7" s="104"/>
      <c r="D7" s="32"/>
      <c r="E7" s="33"/>
      <c r="F7" s="34"/>
      <c r="G7" s="33"/>
      <c r="I7" s="206"/>
      <c r="J7" s="203" t="s">
        <v>143</v>
      </c>
      <c r="K7" s="204"/>
      <c r="L7" s="204"/>
      <c r="M7" s="204"/>
      <c r="N7" s="205"/>
    </row>
    <row r="8" spans="1:7" ht="13.5" thickBot="1">
      <c r="A8" s="17" t="s">
        <v>111</v>
      </c>
      <c r="B8" s="18"/>
      <c r="C8" s="100"/>
      <c r="D8" s="19"/>
      <c r="E8" s="21"/>
      <c r="F8" s="20"/>
      <c r="G8" s="15"/>
    </row>
    <row r="9" spans="1:17" s="22" customFormat="1" ht="36" customHeight="1" thickBot="1">
      <c r="A9" s="235"/>
      <c r="B9" s="235"/>
      <c r="C9" s="249" t="s">
        <v>112</v>
      </c>
      <c r="D9" s="217" t="s">
        <v>91</v>
      </c>
      <c r="E9" s="214" t="s">
        <v>78</v>
      </c>
      <c r="F9" s="215"/>
      <c r="G9" s="215"/>
      <c r="H9" s="215"/>
      <c r="I9" s="215"/>
      <c r="J9" s="216"/>
      <c r="K9" s="211" t="s">
        <v>79</v>
      </c>
      <c r="L9" s="212"/>
      <c r="M9" s="212"/>
      <c r="N9" s="212"/>
      <c r="O9" s="212"/>
      <c r="P9" s="213"/>
      <c r="Q9" s="209" t="s">
        <v>101</v>
      </c>
    </row>
    <row r="10" spans="1:17" s="16" customFormat="1" ht="34.5" customHeight="1" thickBot="1">
      <c r="A10" s="237"/>
      <c r="B10" s="237"/>
      <c r="C10" s="250"/>
      <c r="D10" s="218"/>
      <c r="E10" s="49" t="s">
        <v>105</v>
      </c>
      <c r="F10" s="219" t="s">
        <v>90</v>
      </c>
      <c r="G10" s="220"/>
      <c r="H10" s="50" t="s">
        <v>92</v>
      </c>
      <c r="I10" s="51" t="s">
        <v>93</v>
      </c>
      <c r="J10" s="221" t="s">
        <v>8</v>
      </c>
      <c r="K10" s="52" t="s">
        <v>102</v>
      </c>
      <c r="L10" s="53" t="s">
        <v>94</v>
      </c>
      <c r="M10" s="114" t="s">
        <v>114</v>
      </c>
      <c r="N10" s="53" t="s">
        <v>92</v>
      </c>
      <c r="O10" s="54" t="s">
        <v>93</v>
      </c>
      <c r="P10" s="224" t="s">
        <v>9</v>
      </c>
      <c r="Q10" s="210"/>
    </row>
    <row r="11" spans="1:18" s="35" customFormat="1" ht="16.5" thickBot="1">
      <c r="A11" s="233" t="s">
        <v>104</v>
      </c>
      <c r="B11" s="248"/>
      <c r="C11" s="250"/>
      <c r="D11" s="55" t="s">
        <v>80</v>
      </c>
      <c r="E11" s="56" t="s">
        <v>81</v>
      </c>
      <c r="F11" s="57" t="s">
        <v>80</v>
      </c>
      <c r="G11" s="58" t="s">
        <v>82</v>
      </c>
      <c r="H11" s="58" t="s">
        <v>82</v>
      </c>
      <c r="I11" s="59" t="s">
        <v>83</v>
      </c>
      <c r="J11" s="222"/>
      <c r="K11" s="60" t="s">
        <v>82</v>
      </c>
      <c r="L11" s="61" t="s">
        <v>83</v>
      </c>
      <c r="M11" s="61" t="s">
        <v>82</v>
      </c>
      <c r="N11" s="61" t="s">
        <v>82</v>
      </c>
      <c r="O11" s="62" t="s">
        <v>83</v>
      </c>
      <c r="P11" s="225"/>
      <c r="Q11" s="47" t="s">
        <v>83</v>
      </c>
      <c r="R11" s="208" t="s">
        <v>138</v>
      </c>
    </row>
    <row r="12" spans="1:18" s="37" customFormat="1" ht="34.5" customHeight="1" thickBot="1">
      <c r="A12" s="36" t="s">
        <v>103</v>
      </c>
      <c r="B12" s="44" t="s">
        <v>2</v>
      </c>
      <c r="C12" s="251"/>
      <c r="D12" s="45" t="s">
        <v>84</v>
      </c>
      <c r="E12" s="43" t="s">
        <v>85</v>
      </c>
      <c r="F12" s="40" t="s">
        <v>86</v>
      </c>
      <c r="G12" s="41" t="s">
        <v>87</v>
      </c>
      <c r="H12" s="41" t="s">
        <v>88</v>
      </c>
      <c r="I12" s="42" t="s">
        <v>89</v>
      </c>
      <c r="J12" s="223"/>
      <c r="K12" s="48" t="s">
        <v>96</v>
      </c>
      <c r="L12" s="38" t="s">
        <v>95</v>
      </c>
      <c r="M12" s="38" t="s">
        <v>97</v>
      </c>
      <c r="N12" s="38" t="s">
        <v>98</v>
      </c>
      <c r="O12" s="39" t="s">
        <v>99</v>
      </c>
      <c r="P12" s="226"/>
      <c r="Q12" s="46" t="s">
        <v>100</v>
      </c>
      <c r="R12" s="208"/>
    </row>
    <row r="13" spans="1:18" s="70" customFormat="1" ht="16.5" customHeight="1">
      <c r="A13" s="227" t="s">
        <v>3</v>
      </c>
      <c r="B13" s="63">
        <v>824.2</v>
      </c>
      <c r="C13" s="101" t="s">
        <v>60</v>
      </c>
      <c r="D13" s="90">
        <v>36.1</v>
      </c>
      <c r="E13" s="64">
        <v>2.829</v>
      </c>
      <c r="F13" s="65">
        <f>(D13*E13)</f>
        <v>102.1269</v>
      </c>
      <c r="G13" s="65">
        <f>20*LOG(F13)</f>
        <v>40.18280298725298</v>
      </c>
      <c r="H13" s="66">
        <v>48.5</v>
      </c>
      <c r="I13" s="65">
        <f>(G13-H13)</f>
        <v>-8.317197012747023</v>
      </c>
      <c r="J13" s="108" t="str">
        <f>IF(I13&gt;0,"M2",IF(I13&lt;-5,"M4","M3"))</f>
        <v>M4</v>
      </c>
      <c r="K13" s="115">
        <f>20*LOG(D13)</f>
        <v>31.150144038113158</v>
      </c>
      <c r="L13" s="67">
        <v>3.47</v>
      </c>
      <c r="M13" s="65">
        <f>K13+L13</f>
        <v>34.62014403811316</v>
      </c>
      <c r="N13" s="68">
        <v>45</v>
      </c>
      <c r="O13" s="65">
        <f>(M13-N13)</f>
        <v>-10.37985596188684</v>
      </c>
      <c r="P13" s="108" t="str">
        <f>IF(O13&gt;0,"M2",IF(O13&lt;-5,"M4","M3"))</f>
        <v>M4</v>
      </c>
      <c r="Q13" s="69">
        <f>O13-I13</f>
        <v>-2.0626589491398164</v>
      </c>
      <c r="R13" s="197">
        <f>K13-AVERAGE(K13:K16)</f>
        <v>-0.4534605550187045</v>
      </c>
    </row>
    <row r="14" spans="1:18" s="70" customFormat="1" ht="16.5" customHeight="1">
      <c r="A14" s="228"/>
      <c r="B14" s="71">
        <v>824.2</v>
      </c>
      <c r="C14" s="102" t="s">
        <v>60</v>
      </c>
      <c r="D14" s="91">
        <v>39.6</v>
      </c>
      <c r="E14" s="72">
        <v>2.83</v>
      </c>
      <c r="F14" s="73">
        <f>(D14*E14)</f>
        <v>112.06800000000001</v>
      </c>
      <c r="G14" s="73">
        <f>20*LOG(F14)</f>
        <v>40.989632428996046</v>
      </c>
      <c r="H14" s="74">
        <v>48.5</v>
      </c>
      <c r="I14" s="73">
        <f>(G14-H14)</f>
        <v>-7.510367571003954</v>
      </c>
      <c r="J14" s="109" t="str">
        <f>IF(I14&gt;0,"M2",IF(I14&lt;-5,"M4","M3"))</f>
        <v>M4</v>
      </c>
      <c r="K14" s="116">
        <f>20*LOG(D14)</f>
        <v>31.953903718510247</v>
      </c>
      <c r="L14" s="75">
        <v>3.49</v>
      </c>
      <c r="M14" s="73">
        <f>K14+L14</f>
        <v>35.44390371851025</v>
      </c>
      <c r="N14" s="76">
        <v>45</v>
      </c>
      <c r="O14" s="73">
        <f>(M14-N14)</f>
        <v>-9.55609628148975</v>
      </c>
      <c r="P14" s="109" t="str">
        <f>IF(O14&gt;0,"M2",IF(O14&lt;-5,"M4","M3"))</f>
        <v>M4</v>
      </c>
      <c r="Q14" s="77">
        <f>O14-I14</f>
        <v>-2.045728710485797</v>
      </c>
      <c r="R14" s="197">
        <f>K14-AVERAGE(K13:K16)</f>
        <v>0.3502991253783847</v>
      </c>
    </row>
    <row r="15" spans="1:18" s="70" customFormat="1" ht="16.5" customHeight="1">
      <c r="A15" s="228"/>
      <c r="B15" s="71">
        <v>824.2</v>
      </c>
      <c r="C15" s="102" t="s">
        <v>60</v>
      </c>
      <c r="D15" s="91">
        <v>37.73</v>
      </c>
      <c r="E15" s="72">
        <v>2.86</v>
      </c>
      <c r="F15" s="73">
        <f>(D15*E15)</f>
        <v>107.90779999999998</v>
      </c>
      <c r="G15" s="73">
        <f>20*LOG(F15)</f>
        <v>40.661056766600765</v>
      </c>
      <c r="H15" s="74">
        <v>48.5</v>
      </c>
      <c r="I15" s="73">
        <f>(G15-H15)</f>
        <v>-7.838943233399235</v>
      </c>
      <c r="J15" s="109" t="str">
        <f>IF(I15&gt;0,"M2",IF(I15&lt;-5,"M4","M3"))</f>
        <v>M4</v>
      </c>
      <c r="K15" s="116">
        <f>20*LOG(D15)</f>
        <v>31.53373610401991</v>
      </c>
      <c r="L15" s="75">
        <v>3.5</v>
      </c>
      <c r="M15" s="73">
        <f>K15+L15</f>
        <v>35.03373610401991</v>
      </c>
      <c r="N15" s="76">
        <v>45</v>
      </c>
      <c r="O15" s="73">
        <f>(M15-N15)</f>
        <v>-9.966263895980092</v>
      </c>
      <c r="P15" s="109" t="str">
        <f>IF(O15&gt;0,"M2",IF(O15&lt;-5,"M4","M3"))</f>
        <v>M4</v>
      </c>
      <c r="Q15" s="77">
        <f>O15-I15</f>
        <v>-2.127320662580857</v>
      </c>
      <c r="R15" s="197">
        <f>K15-AVERAGE(K13:K16)</f>
        <v>-0.06986848911195409</v>
      </c>
    </row>
    <row r="16" spans="1:18" s="70" customFormat="1" ht="16.5" customHeight="1" thickBot="1">
      <c r="A16" s="228"/>
      <c r="B16" s="149">
        <v>824.2</v>
      </c>
      <c r="C16" s="174" t="s">
        <v>60</v>
      </c>
      <c r="D16" s="150">
        <v>38.8</v>
      </c>
      <c r="E16" s="151">
        <v>2.95</v>
      </c>
      <c r="F16" s="152">
        <f aca="true" t="shared" si="0" ref="F16:F22">(D16*E16)</f>
        <v>114.46</v>
      </c>
      <c r="G16" s="152">
        <f aca="true" t="shared" si="1" ref="G16:G22">20*LOG(F16)</f>
        <v>41.17307483144741</v>
      </c>
      <c r="H16" s="153">
        <v>48.5</v>
      </c>
      <c r="I16" s="152">
        <f aca="true" t="shared" si="2" ref="I16:I22">(G16-H16)</f>
        <v>-7.326925168552592</v>
      </c>
      <c r="J16" s="158" t="str">
        <f aca="true" t="shared" si="3" ref="J16:J22">IF(I16&gt;0,"M2",IF(I16&lt;-5,"M4","M3"))</f>
        <v>M4</v>
      </c>
      <c r="K16" s="170">
        <f aca="true" t="shared" si="4" ref="K16:K22">20*LOG(D16)</f>
        <v>31.776634511884147</v>
      </c>
      <c r="L16" s="156"/>
      <c r="M16" s="152"/>
      <c r="N16" s="157">
        <v>45</v>
      </c>
      <c r="O16" s="152"/>
      <c r="P16" s="158"/>
      <c r="Q16" s="171"/>
      <c r="R16" s="197">
        <f>K16-AVERAGE(K13:K16)</f>
        <v>0.17302991875228457</v>
      </c>
    </row>
    <row r="17" spans="1:18" s="70" customFormat="1" ht="16.5" customHeight="1" thickTop="1">
      <c r="A17" s="228"/>
      <c r="B17" s="118">
        <v>836.8</v>
      </c>
      <c r="C17" s="173" t="s">
        <v>60</v>
      </c>
      <c r="D17" s="119">
        <v>38</v>
      </c>
      <c r="E17" s="120">
        <v>2.829</v>
      </c>
      <c r="F17" s="121">
        <f t="shared" si="0"/>
        <v>107.50200000000001</v>
      </c>
      <c r="G17" s="121">
        <f t="shared" si="1"/>
        <v>40.62833088147602</v>
      </c>
      <c r="H17" s="122">
        <v>48.5</v>
      </c>
      <c r="I17" s="121">
        <f t="shared" si="2"/>
        <v>-7.871669118523982</v>
      </c>
      <c r="J17" s="123" t="str">
        <f t="shared" si="3"/>
        <v>M4</v>
      </c>
      <c r="K17" s="124">
        <f t="shared" si="4"/>
        <v>31.595671932336202</v>
      </c>
      <c r="L17" s="125">
        <v>3.47</v>
      </c>
      <c r="M17" s="121">
        <f aca="true" t="shared" si="5" ref="M17:M22">K17+L17</f>
        <v>35.0656719323362</v>
      </c>
      <c r="N17" s="126">
        <v>45</v>
      </c>
      <c r="O17" s="121">
        <f aca="true" t="shared" si="6" ref="O17:O22">(M17-N17)</f>
        <v>-9.934328067663799</v>
      </c>
      <c r="P17" s="123" t="str">
        <f aca="true" t="shared" si="7" ref="P17:P22">IF(O17&gt;0,"M2",IF(O17&lt;-5,"M4","M3"))</f>
        <v>M4</v>
      </c>
      <c r="Q17" s="127">
        <f aca="true" t="shared" si="8" ref="Q17:Q22">O17-I17</f>
        <v>-2.0626589491398164</v>
      </c>
      <c r="R17" s="197">
        <f>K17-AVERAGE(K17:K20)</f>
        <v>-1.2745548511990492</v>
      </c>
    </row>
    <row r="18" spans="1:18" s="70" customFormat="1" ht="16.5" customHeight="1">
      <c r="A18" s="228"/>
      <c r="B18" s="71">
        <v>836.8</v>
      </c>
      <c r="C18" s="102" t="s">
        <v>60</v>
      </c>
      <c r="D18" s="91">
        <v>48.5</v>
      </c>
      <c r="E18" s="72">
        <v>2.83</v>
      </c>
      <c r="F18" s="73">
        <f t="shared" si="0"/>
        <v>137.255</v>
      </c>
      <c r="G18" s="73">
        <f t="shared" si="1"/>
        <v>42.75056348253108</v>
      </c>
      <c r="H18" s="74">
        <v>48.5</v>
      </c>
      <c r="I18" s="73">
        <f t="shared" si="2"/>
        <v>-5.749436517468922</v>
      </c>
      <c r="J18" s="109" t="str">
        <f t="shared" si="3"/>
        <v>M4</v>
      </c>
      <c r="K18" s="116">
        <f t="shared" si="4"/>
        <v>33.71483477204527</v>
      </c>
      <c r="L18" s="75">
        <v>3.49</v>
      </c>
      <c r="M18" s="73">
        <f t="shared" si="5"/>
        <v>37.204834772045274</v>
      </c>
      <c r="N18" s="76">
        <v>45</v>
      </c>
      <c r="O18" s="73">
        <f t="shared" si="6"/>
        <v>-7.795165227954726</v>
      </c>
      <c r="P18" s="109" t="str">
        <f t="shared" si="7"/>
        <v>M4</v>
      </c>
      <c r="Q18" s="77">
        <f t="shared" si="8"/>
        <v>-2.045728710485804</v>
      </c>
      <c r="R18" s="197">
        <f>K18-AVERAGE(K17:K20)</f>
        <v>0.8446079885100204</v>
      </c>
    </row>
    <row r="19" spans="1:18" s="70" customFormat="1" ht="16.5" customHeight="1">
      <c r="A19" s="228"/>
      <c r="B19" s="71">
        <v>836.8</v>
      </c>
      <c r="C19" s="102" t="s">
        <v>60</v>
      </c>
      <c r="D19" s="91">
        <v>42.48</v>
      </c>
      <c r="E19" s="72">
        <v>2.86</v>
      </c>
      <c r="F19" s="73">
        <f t="shared" si="0"/>
        <v>121.49279999999999</v>
      </c>
      <c r="G19" s="73">
        <f t="shared" si="1"/>
        <v>41.69101082404911</v>
      </c>
      <c r="H19" s="74">
        <v>48.5</v>
      </c>
      <c r="I19" s="73">
        <f t="shared" si="2"/>
        <v>-6.808989175950892</v>
      </c>
      <c r="J19" s="109" t="str">
        <f t="shared" si="3"/>
        <v>M4</v>
      </c>
      <c r="K19" s="116">
        <f t="shared" si="4"/>
        <v>32.56369016146825</v>
      </c>
      <c r="L19" s="75">
        <v>3.5</v>
      </c>
      <c r="M19" s="73">
        <f t="shared" si="5"/>
        <v>36.06369016146825</v>
      </c>
      <c r="N19" s="76">
        <v>45</v>
      </c>
      <c r="O19" s="73">
        <f t="shared" si="6"/>
        <v>-8.936309838531749</v>
      </c>
      <c r="P19" s="109" t="str">
        <f t="shared" si="7"/>
        <v>M4</v>
      </c>
      <c r="Q19" s="77">
        <f t="shared" si="8"/>
        <v>-2.127320662580857</v>
      </c>
      <c r="R19" s="197">
        <f>K19-AVERAGE(K17:K20)</f>
        <v>-0.30653662206700005</v>
      </c>
    </row>
    <row r="20" spans="1:18" s="70" customFormat="1" ht="16.5" customHeight="1" thickBot="1">
      <c r="A20" s="228"/>
      <c r="B20" s="149">
        <v>836.8</v>
      </c>
      <c r="C20" s="174" t="s">
        <v>60</v>
      </c>
      <c r="D20" s="150">
        <v>47.9</v>
      </c>
      <c r="E20" s="151">
        <v>2.97</v>
      </c>
      <c r="F20" s="152">
        <f t="shared" si="0"/>
        <v>142.263</v>
      </c>
      <c r="G20" s="152">
        <f t="shared" si="1"/>
        <v>43.06183925463551</v>
      </c>
      <c r="H20" s="153">
        <v>48.5</v>
      </c>
      <c r="I20" s="152">
        <f t="shared" si="2"/>
        <v>-5.438160745364492</v>
      </c>
      <c r="J20" s="158" t="str">
        <f t="shared" si="3"/>
        <v>M4</v>
      </c>
      <c r="K20" s="170">
        <f t="shared" si="4"/>
        <v>33.606710268291266</v>
      </c>
      <c r="L20" s="156"/>
      <c r="M20" s="152"/>
      <c r="N20" s="157">
        <v>45</v>
      </c>
      <c r="O20" s="152"/>
      <c r="P20" s="158"/>
      <c r="Q20" s="171"/>
      <c r="R20" s="197">
        <f>K20-AVERAGE(K17:K20)</f>
        <v>0.7364834847560147</v>
      </c>
    </row>
    <row r="21" spans="1:18" s="70" customFormat="1" ht="16.5" customHeight="1" thickTop="1">
      <c r="A21" s="228"/>
      <c r="B21" s="118">
        <v>848.8</v>
      </c>
      <c r="C21" s="173" t="s">
        <v>60</v>
      </c>
      <c r="D21" s="119">
        <v>39.4</v>
      </c>
      <c r="E21" s="120">
        <v>2.829</v>
      </c>
      <c r="F21" s="121">
        <f>(D21*E21)</f>
        <v>111.46260000000001</v>
      </c>
      <c r="G21" s="121">
        <f>20*LOG(F21)</f>
        <v>40.9425833856513</v>
      </c>
      <c r="H21" s="122">
        <v>48.5</v>
      </c>
      <c r="I21" s="121">
        <f>(G21-H21)</f>
        <v>-7.557416614348703</v>
      </c>
      <c r="J21" s="123" t="str">
        <f>IF(I21&gt;0,"M2",IF(I21&lt;-5,"M4","M3"))</f>
        <v>M4</v>
      </c>
      <c r="K21" s="124">
        <f>20*LOG(D21)</f>
        <v>31.90992443651148</v>
      </c>
      <c r="L21" s="125">
        <v>3.47</v>
      </c>
      <c r="M21" s="121">
        <f>K21+L21</f>
        <v>35.37992443651148</v>
      </c>
      <c r="N21" s="126">
        <v>45</v>
      </c>
      <c r="O21" s="121">
        <f>(M21-N21)</f>
        <v>-9.62007556348852</v>
      </c>
      <c r="P21" s="123" t="str">
        <f>IF(O21&gt;0,"M2",IF(O21&lt;-5,"M4","M3"))</f>
        <v>M4</v>
      </c>
      <c r="Q21" s="127">
        <f>O21-I21</f>
        <v>-2.0626589491398164</v>
      </c>
      <c r="R21" s="197">
        <f>K21-AVERAGE(K21:K24)</f>
        <v>-1.3340244901742295</v>
      </c>
    </row>
    <row r="22" spans="1:18" s="70" customFormat="1" ht="16.5" customHeight="1">
      <c r="A22" s="228"/>
      <c r="B22" s="71">
        <v>848.8</v>
      </c>
      <c r="C22" s="102" t="s">
        <v>60</v>
      </c>
      <c r="D22" s="91">
        <v>51.8</v>
      </c>
      <c r="E22" s="72">
        <v>2.83</v>
      </c>
      <c r="F22" s="73">
        <f t="shared" si="0"/>
        <v>146.594</v>
      </c>
      <c r="G22" s="73">
        <f t="shared" si="1"/>
        <v>43.32232390539047</v>
      </c>
      <c r="H22" s="74">
        <v>48.5</v>
      </c>
      <c r="I22" s="73">
        <f t="shared" si="2"/>
        <v>-5.177676094609531</v>
      </c>
      <c r="J22" s="109" t="str">
        <f t="shared" si="3"/>
        <v>M4</v>
      </c>
      <c r="K22" s="116">
        <f t="shared" si="4"/>
        <v>34.286595194904656</v>
      </c>
      <c r="L22" s="75">
        <v>3.49</v>
      </c>
      <c r="M22" s="73">
        <f t="shared" si="5"/>
        <v>37.77659519490466</v>
      </c>
      <c r="N22" s="76">
        <v>45</v>
      </c>
      <c r="O22" s="73">
        <f t="shared" si="6"/>
        <v>-7.223404805095342</v>
      </c>
      <c r="P22" s="109" t="str">
        <f t="shared" si="7"/>
        <v>M4</v>
      </c>
      <c r="Q22" s="77">
        <f t="shared" si="8"/>
        <v>-2.045728710485811</v>
      </c>
      <c r="R22" s="197">
        <f>K22-AVERAGE(K21:K24)</f>
        <v>1.0426462682189452</v>
      </c>
    </row>
    <row r="23" spans="1:18" s="70" customFormat="1" ht="16.5" customHeight="1">
      <c r="A23" s="229"/>
      <c r="B23" s="71">
        <v>848.8</v>
      </c>
      <c r="C23" s="102" t="s">
        <v>60</v>
      </c>
      <c r="D23" s="91">
        <v>45.66</v>
      </c>
      <c r="E23" s="72">
        <v>2.86</v>
      </c>
      <c r="F23" s="73">
        <f>(D23*E23)</f>
        <v>130.58759999999998</v>
      </c>
      <c r="G23" s="73">
        <f>20*LOG(F23)</f>
        <v>42.31803880566518</v>
      </c>
      <c r="H23" s="74">
        <v>48.5</v>
      </c>
      <c r="I23" s="73">
        <f>(G23-H23)</f>
        <v>-6.181961194334818</v>
      </c>
      <c r="J23" s="109" t="str">
        <f>IF(I23&gt;0,"M2",IF(I23&lt;-5,"M4","M3"))</f>
        <v>M4</v>
      </c>
      <c r="K23" s="116">
        <f>20*LOG(D23)</f>
        <v>33.190718143084325</v>
      </c>
      <c r="L23" s="75">
        <v>3.5</v>
      </c>
      <c r="M23" s="73">
        <f>K23+L23</f>
        <v>36.690718143084325</v>
      </c>
      <c r="N23" s="76">
        <v>45</v>
      </c>
      <c r="O23" s="73">
        <f>(M23-N23)</f>
        <v>-8.309281856915675</v>
      </c>
      <c r="P23" s="109" t="str">
        <f>IF(O23&gt;0,"M2",IF(O23&lt;-5,"M4","M3"))</f>
        <v>M4</v>
      </c>
      <c r="Q23" s="77">
        <f>O23-I23</f>
        <v>-2.127320662580857</v>
      </c>
      <c r="R23" s="197">
        <f>K23-AVERAGE(K21:K24)</f>
        <v>-0.05323078360138567</v>
      </c>
    </row>
    <row r="24" spans="1:18" s="70" customFormat="1" ht="16.5" customHeight="1" thickBot="1">
      <c r="A24" s="230"/>
      <c r="B24" s="78">
        <v>848.8</v>
      </c>
      <c r="C24" s="103" t="s">
        <v>60</v>
      </c>
      <c r="D24" s="92">
        <v>47.8</v>
      </c>
      <c r="E24" s="79">
        <v>2.97</v>
      </c>
      <c r="F24" s="80">
        <f>(D24*E24)</f>
        <v>141.966</v>
      </c>
      <c r="G24" s="80">
        <f>20*LOG(F24)</f>
        <v>43.04368691858662</v>
      </c>
      <c r="H24" s="81">
        <v>48.5</v>
      </c>
      <c r="I24" s="80">
        <f>(G24-H24)</f>
        <v>-5.456313081413377</v>
      </c>
      <c r="J24" s="110" t="str">
        <f>IF(I24&gt;0,"M2",IF(I24&lt;-5,"M4","M3"))</f>
        <v>M4</v>
      </c>
      <c r="K24" s="117">
        <f>20*LOG(D24)</f>
        <v>33.588557932242374</v>
      </c>
      <c r="L24" s="82"/>
      <c r="M24" s="80"/>
      <c r="N24" s="83">
        <v>45</v>
      </c>
      <c r="O24" s="80"/>
      <c r="P24" s="110"/>
      <c r="Q24" s="84"/>
      <c r="R24" s="197">
        <f>K24-AVERAGE(K21:K24)</f>
        <v>0.34460900555666285</v>
      </c>
    </row>
    <row r="25" spans="1:18" s="85" customFormat="1" ht="16.5" customHeight="1">
      <c r="A25" s="227" t="s">
        <v>5</v>
      </c>
      <c r="B25" s="63">
        <v>1850.2</v>
      </c>
      <c r="C25" s="101" t="s">
        <v>60</v>
      </c>
      <c r="D25" s="90">
        <v>19.9</v>
      </c>
      <c r="E25" s="64">
        <v>2.79</v>
      </c>
      <c r="F25" s="65">
        <f>(D25*E25)</f>
        <v>55.520999999999994</v>
      </c>
      <c r="G25" s="65">
        <f>20*LOG(F25)</f>
        <v>34.889145593666086</v>
      </c>
      <c r="H25" s="66">
        <v>38.5</v>
      </c>
      <c r="I25" s="65">
        <f>(G25-H25)</f>
        <v>-3.610854406333914</v>
      </c>
      <c r="J25" s="108" t="str">
        <f>IF(I25&gt;0,"M2",IF(I25&lt;-5,"M4","M3"))</f>
        <v>M3</v>
      </c>
      <c r="K25" s="115">
        <f>20*LOG(D25)</f>
        <v>25.97706152819413</v>
      </c>
      <c r="L25" s="67">
        <v>3.27</v>
      </c>
      <c r="M25" s="65">
        <f>K25+L25</f>
        <v>29.24706152819413</v>
      </c>
      <c r="N25" s="68">
        <v>35</v>
      </c>
      <c r="O25" s="65">
        <f>(M25-N25)</f>
        <v>-5.752938471805869</v>
      </c>
      <c r="P25" s="108" t="str">
        <f>IF(O25&gt;0,"M2",IF(O25&lt;-5,"M4","M3"))</f>
        <v>M4</v>
      </c>
      <c r="Q25" s="69">
        <f>O25-I25</f>
        <v>-2.1420840654719555</v>
      </c>
      <c r="R25" s="197">
        <f>K25-AVERAGE(K25:K28)</f>
        <v>-0.5324258160114042</v>
      </c>
    </row>
    <row r="26" spans="1:18" s="85" customFormat="1" ht="16.5" customHeight="1">
      <c r="A26" s="228"/>
      <c r="B26" s="71">
        <v>1850.2</v>
      </c>
      <c r="C26" s="102" t="s">
        <v>60</v>
      </c>
      <c r="D26" s="91">
        <v>19.4</v>
      </c>
      <c r="E26" s="72">
        <v>2.82</v>
      </c>
      <c r="F26" s="73">
        <f>(D26*E26)</f>
        <v>54.70799999999999</v>
      </c>
      <c r="G26" s="73">
        <f>20*LOG(F26)</f>
        <v>34.761016764991744</v>
      </c>
      <c r="H26" s="74">
        <v>38.5</v>
      </c>
      <c r="I26" s="73">
        <f>(G26-H26)</f>
        <v>-3.7389832350082557</v>
      </c>
      <c r="J26" s="109" t="str">
        <f>IF(I26&gt;0,"M2",IF(I26&lt;-5,"M4","M3"))</f>
        <v>M3</v>
      </c>
      <c r="K26" s="116">
        <f>20*LOG(D26)</f>
        <v>25.756034598604522</v>
      </c>
      <c r="L26" s="75">
        <v>3.38</v>
      </c>
      <c r="M26" s="73">
        <f>K26+L26</f>
        <v>29.13603459860452</v>
      </c>
      <c r="N26" s="76">
        <v>35</v>
      </c>
      <c r="O26" s="73">
        <f>(M26-N26)</f>
        <v>-5.863965401395479</v>
      </c>
      <c r="P26" s="109" t="str">
        <f>IF(O26&gt;0,"M2",IF(O26&lt;-5,"M4","M3"))</f>
        <v>M4</v>
      </c>
      <c r="Q26" s="77">
        <f>O26-I26</f>
        <v>-2.1249821663872233</v>
      </c>
      <c r="R26" s="197">
        <f>K26-AVERAGE(K25:K28)</f>
        <v>-0.7534527456010132</v>
      </c>
    </row>
    <row r="27" spans="1:18" s="85" customFormat="1" ht="16.5" customHeight="1">
      <c r="A27" s="228"/>
      <c r="B27" s="71">
        <v>1850.2</v>
      </c>
      <c r="C27" s="102" t="s">
        <v>60</v>
      </c>
      <c r="D27" s="91">
        <v>26.62</v>
      </c>
      <c r="E27" s="72">
        <v>2.84</v>
      </c>
      <c r="F27" s="73">
        <f>(D27*E27)</f>
        <v>75.60079999999999</v>
      </c>
      <c r="G27" s="73">
        <f>20*LOG(F27)</f>
        <v>37.57052782371388</v>
      </c>
      <c r="H27" s="74">
        <v>38.5</v>
      </c>
      <c r="I27" s="73">
        <f>(G27-H27)</f>
        <v>-0.9294721762861187</v>
      </c>
      <c r="J27" s="109" t="str">
        <f>IF(I27&gt;0,"M2",IF(I27&lt;-5,"M4","M3"))</f>
        <v>M3</v>
      </c>
      <c r="K27" s="116">
        <f>20*LOG(D27)</f>
        <v>28.504161022773125</v>
      </c>
      <c r="L27" s="75">
        <v>3.5</v>
      </c>
      <c r="M27" s="73">
        <f>K27+L27</f>
        <v>32.004161022773125</v>
      </c>
      <c r="N27" s="76">
        <v>35</v>
      </c>
      <c r="O27" s="73">
        <f>(M27-N27)</f>
        <v>-2.9958389772268745</v>
      </c>
      <c r="P27" s="109" t="str">
        <f>IF(O27&gt;0,"M2",IF(O27&lt;-5,"M4","M3"))</f>
        <v>M3</v>
      </c>
      <c r="Q27" s="77">
        <f>O27-I27</f>
        <v>-2.066366800940756</v>
      </c>
      <c r="R27" s="197">
        <f>K27-AVERAGE(K25:K28)</f>
        <v>1.9946736785675903</v>
      </c>
    </row>
    <row r="28" spans="1:18" s="85" customFormat="1" ht="16.5" customHeight="1" thickBot="1">
      <c r="A28" s="228"/>
      <c r="B28" s="149">
        <v>1850.2</v>
      </c>
      <c r="C28" s="174" t="s">
        <v>60</v>
      </c>
      <c r="D28" s="191">
        <v>19.5</v>
      </c>
      <c r="E28" s="151">
        <v>2.87</v>
      </c>
      <c r="F28" s="152">
        <f aca="true" t="shared" si="9" ref="F28:F34">(D28*E28)</f>
        <v>55.965</v>
      </c>
      <c r="G28" s="152">
        <f aca="true" t="shared" si="10" ref="G28:G34">20*LOG(F28)</f>
        <v>34.958330161930206</v>
      </c>
      <c r="H28" s="153">
        <v>38.5</v>
      </c>
      <c r="I28" s="152">
        <f aca="true" t="shared" si="11" ref="I28:I34">(G28-H28)</f>
        <v>-3.5416698380697937</v>
      </c>
      <c r="J28" s="158" t="str">
        <f aca="true" t="shared" si="12" ref="J28:J34">IF(I28&gt;0,"M2",IF(I28&lt;-5,"M4","M3"))</f>
        <v>M3</v>
      </c>
      <c r="K28" s="170">
        <f aca="true" t="shared" si="13" ref="K28:K34">20*LOG(D28)</f>
        <v>25.800692227250362</v>
      </c>
      <c r="L28" s="156"/>
      <c r="M28" s="152"/>
      <c r="N28" s="157">
        <v>35</v>
      </c>
      <c r="O28" s="152"/>
      <c r="P28" s="158"/>
      <c r="Q28" s="171"/>
      <c r="R28" s="197">
        <f>K28-AVERAGE(K25:K28)</f>
        <v>-0.7087951169551729</v>
      </c>
    </row>
    <row r="29" spans="1:18" s="85" customFormat="1" ht="16.5" customHeight="1" thickTop="1">
      <c r="A29" s="228"/>
      <c r="B29" s="118">
        <v>1880</v>
      </c>
      <c r="C29" s="173" t="s">
        <v>60</v>
      </c>
      <c r="D29" s="119">
        <v>19.7</v>
      </c>
      <c r="E29" s="120">
        <v>2.79</v>
      </c>
      <c r="F29" s="121">
        <f t="shared" si="9"/>
        <v>54.963</v>
      </c>
      <c r="G29" s="121">
        <f t="shared" si="10"/>
        <v>34.80140858870381</v>
      </c>
      <c r="H29" s="122">
        <v>38.5</v>
      </c>
      <c r="I29" s="121">
        <f t="shared" si="11"/>
        <v>-3.698591411296192</v>
      </c>
      <c r="J29" s="123" t="str">
        <f t="shared" si="12"/>
        <v>M3</v>
      </c>
      <c r="K29" s="124">
        <f t="shared" si="13"/>
        <v>25.889324523231856</v>
      </c>
      <c r="L29" s="125">
        <v>3.27</v>
      </c>
      <c r="M29" s="121">
        <f aca="true" t="shared" si="14" ref="M29:M34">K29+L29</f>
        <v>29.159324523231856</v>
      </c>
      <c r="N29" s="126">
        <v>35</v>
      </c>
      <c r="O29" s="121">
        <f aca="true" t="shared" si="15" ref="O29:O34">(M29-N29)</f>
        <v>-5.840675476768144</v>
      </c>
      <c r="P29" s="123" t="str">
        <f aca="true" t="shared" si="16" ref="P29:P34">IF(O29&gt;0,"M2",IF(O29&lt;-5,"M4","M3"))</f>
        <v>M4</v>
      </c>
      <c r="Q29" s="127">
        <f aca="true" t="shared" si="17" ref="Q29:Q34">O29-I29</f>
        <v>-2.142084065471952</v>
      </c>
      <c r="R29" s="197">
        <f>K29-AVERAGE(K29:K32)</f>
        <v>-1.2013472449551337</v>
      </c>
    </row>
    <row r="30" spans="1:18" s="85" customFormat="1" ht="16.5" customHeight="1">
      <c r="A30" s="228"/>
      <c r="B30" s="71">
        <v>1880</v>
      </c>
      <c r="C30" s="102" t="s">
        <v>60</v>
      </c>
      <c r="D30" s="91">
        <v>20.1</v>
      </c>
      <c r="E30" s="72">
        <v>2.82</v>
      </c>
      <c r="F30" s="73">
        <f t="shared" si="9"/>
        <v>56.682</v>
      </c>
      <c r="G30" s="73">
        <f t="shared" si="10"/>
        <v>35.068903314797</v>
      </c>
      <c r="H30" s="74">
        <v>38.5</v>
      </c>
      <c r="I30" s="73">
        <f t="shared" si="11"/>
        <v>-3.431096685203002</v>
      </c>
      <c r="J30" s="109" t="str">
        <f t="shared" si="12"/>
        <v>M3</v>
      </c>
      <c r="K30" s="116">
        <f t="shared" si="13"/>
        <v>26.063921148409776</v>
      </c>
      <c r="L30" s="75">
        <v>3.38</v>
      </c>
      <c r="M30" s="73">
        <f t="shared" si="14"/>
        <v>29.443921148409775</v>
      </c>
      <c r="N30" s="76">
        <v>35</v>
      </c>
      <c r="O30" s="73">
        <f t="shared" si="15"/>
        <v>-5.556078851590225</v>
      </c>
      <c r="P30" s="109" t="str">
        <f t="shared" si="16"/>
        <v>M4</v>
      </c>
      <c r="Q30" s="77">
        <f t="shared" si="17"/>
        <v>-2.1249821663872233</v>
      </c>
      <c r="R30" s="197">
        <f>K30-AVERAGE(K29:K32)</f>
        <v>-1.0267506197772143</v>
      </c>
    </row>
    <row r="31" spans="1:18" s="85" customFormat="1" ht="16.5" customHeight="1">
      <c r="A31" s="228"/>
      <c r="B31" s="71">
        <v>1880</v>
      </c>
      <c r="C31" s="102" t="s">
        <v>60</v>
      </c>
      <c r="D31" s="91">
        <v>30.34</v>
      </c>
      <c r="E31" s="72">
        <v>2.84</v>
      </c>
      <c r="F31" s="73">
        <f t="shared" si="9"/>
        <v>86.1656</v>
      </c>
      <c r="G31" s="73">
        <f t="shared" si="10"/>
        <v>38.70667832995499</v>
      </c>
      <c r="H31" s="74">
        <v>38.5</v>
      </c>
      <c r="I31" s="73">
        <f t="shared" si="11"/>
        <v>0.2066783299549897</v>
      </c>
      <c r="J31" s="109" t="str">
        <f t="shared" si="12"/>
        <v>M2</v>
      </c>
      <c r="K31" s="116">
        <f t="shared" si="13"/>
        <v>29.640311529014234</v>
      </c>
      <c r="L31" s="75">
        <v>3.5</v>
      </c>
      <c r="M31" s="73">
        <f t="shared" si="14"/>
        <v>33.140311529014234</v>
      </c>
      <c r="N31" s="76">
        <v>35</v>
      </c>
      <c r="O31" s="73">
        <f t="shared" si="15"/>
        <v>-1.8596884709857662</v>
      </c>
      <c r="P31" s="109" t="str">
        <f t="shared" si="16"/>
        <v>M3</v>
      </c>
      <c r="Q31" s="77">
        <f t="shared" si="17"/>
        <v>-2.066366800940756</v>
      </c>
      <c r="R31" s="197">
        <f>K31-AVERAGE(K29:K32)</f>
        <v>2.549639760827244</v>
      </c>
    </row>
    <row r="32" spans="1:18" s="85" customFormat="1" ht="16.5" customHeight="1" thickBot="1">
      <c r="A32" s="228"/>
      <c r="B32" s="149">
        <v>1880</v>
      </c>
      <c r="C32" s="174" t="s">
        <v>60</v>
      </c>
      <c r="D32" s="191">
        <v>21.8</v>
      </c>
      <c r="E32" s="151">
        <v>2.88</v>
      </c>
      <c r="F32" s="152">
        <f t="shared" si="9"/>
        <v>62.784</v>
      </c>
      <c r="G32" s="152">
        <f t="shared" si="10"/>
        <v>35.95697962727671</v>
      </c>
      <c r="H32" s="153">
        <v>38.5</v>
      </c>
      <c r="I32" s="152">
        <f t="shared" si="11"/>
        <v>-2.5430203727232907</v>
      </c>
      <c r="J32" s="158" t="str">
        <f t="shared" si="12"/>
        <v>M3</v>
      </c>
      <c r="K32" s="170">
        <f t="shared" si="13"/>
        <v>26.769129872092098</v>
      </c>
      <c r="L32" s="156"/>
      <c r="M32" s="152"/>
      <c r="N32" s="157">
        <v>35</v>
      </c>
      <c r="O32" s="152"/>
      <c r="P32" s="158"/>
      <c r="Q32" s="171"/>
      <c r="R32" s="197">
        <f>K32-AVERAGE(K29:K32)</f>
        <v>-0.32154189609489237</v>
      </c>
    </row>
    <row r="33" spans="1:18" s="85" customFormat="1" ht="16.5" customHeight="1" thickTop="1">
      <c r="A33" s="228"/>
      <c r="B33" s="118">
        <v>1909.8</v>
      </c>
      <c r="C33" s="173" t="s">
        <v>60</v>
      </c>
      <c r="D33" s="119">
        <v>25.1</v>
      </c>
      <c r="E33" s="120">
        <v>2.79</v>
      </c>
      <c r="F33" s="121">
        <f>(D33*E33)</f>
        <v>70.02900000000001</v>
      </c>
      <c r="G33" s="121">
        <f>20*LOG(F33)</f>
        <v>36.90555849509272</v>
      </c>
      <c r="H33" s="122">
        <v>38.5</v>
      </c>
      <c r="I33" s="121">
        <f>(G33-H33)</f>
        <v>-1.5944415049072802</v>
      </c>
      <c r="J33" s="123" t="str">
        <f>IF(I33&gt;0,"M2",IF(I33&lt;-5,"M4","M3"))</f>
        <v>M3</v>
      </c>
      <c r="K33" s="124">
        <f>20*LOG(D33)</f>
        <v>27.993474429620765</v>
      </c>
      <c r="L33" s="125">
        <v>3.27</v>
      </c>
      <c r="M33" s="121">
        <f>K33+L33</f>
        <v>31.263474429620764</v>
      </c>
      <c r="N33" s="126">
        <v>35</v>
      </c>
      <c r="O33" s="121">
        <f>(M33-N33)</f>
        <v>-3.7365255703792357</v>
      </c>
      <c r="P33" s="123" t="str">
        <f>IF(O33&gt;0,"M2",IF(O33&lt;-5,"M4","M3"))</f>
        <v>M3</v>
      </c>
      <c r="Q33" s="127">
        <f>O33-I33</f>
        <v>-2.1420840654719555</v>
      </c>
      <c r="R33" s="197">
        <f>K33-AVERAGE(K33:K36)</f>
        <v>0.1097915183939584</v>
      </c>
    </row>
    <row r="34" spans="1:18" s="85" customFormat="1" ht="16.5" customHeight="1">
      <c r="A34" s="228"/>
      <c r="B34" s="71">
        <v>1909.8</v>
      </c>
      <c r="C34" s="102" t="s">
        <v>60</v>
      </c>
      <c r="D34" s="91">
        <v>21.5</v>
      </c>
      <c r="E34" s="72">
        <v>2.82</v>
      </c>
      <c r="F34" s="73">
        <f t="shared" si="9"/>
        <v>60.629999999999995</v>
      </c>
      <c r="G34" s="73">
        <f t="shared" si="10"/>
        <v>35.653751364699325</v>
      </c>
      <c r="H34" s="74">
        <v>38.5</v>
      </c>
      <c r="I34" s="73">
        <f t="shared" si="11"/>
        <v>-2.8462486353006753</v>
      </c>
      <c r="J34" s="109" t="str">
        <f t="shared" si="12"/>
        <v>M3</v>
      </c>
      <c r="K34" s="116">
        <f t="shared" si="13"/>
        <v>26.64876919831211</v>
      </c>
      <c r="L34" s="75">
        <v>3.38</v>
      </c>
      <c r="M34" s="73">
        <f t="shared" si="14"/>
        <v>30.02876919831211</v>
      </c>
      <c r="N34" s="76">
        <v>35</v>
      </c>
      <c r="O34" s="73">
        <f t="shared" si="15"/>
        <v>-4.971230801687891</v>
      </c>
      <c r="P34" s="109" t="str">
        <f t="shared" si="16"/>
        <v>M3</v>
      </c>
      <c r="Q34" s="77">
        <f t="shared" si="17"/>
        <v>-2.124982166387216</v>
      </c>
      <c r="R34" s="197">
        <f>K34-AVERAGE(K33:K36)</f>
        <v>-1.2349137129146968</v>
      </c>
    </row>
    <row r="35" spans="1:18" s="85" customFormat="1" ht="16.5" customHeight="1">
      <c r="A35" s="229"/>
      <c r="B35" s="71">
        <v>1909.8</v>
      </c>
      <c r="C35" s="102" t="s">
        <v>60</v>
      </c>
      <c r="D35" s="91">
        <v>30.27</v>
      </c>
      <c r="E35" s="72">
        <v>2.84</v>
      </c>
      <c r="F35" s="73">
        <f aca="true" t="shared" si="18" ref="F35:F40">(D35*E35)</f>
        <v>85.96679999999999</v>
      </c>
      <c r="G35" s="73">
        <f aca="true" t="shared" si="19" ref="G35:G40">20*LOG(F35)</f>
        <v>38.68661522007221</v>
      </c>
      <c r="H35" s="74">
        <v>38.5</v>
      </c>
      <c r="I35" s="73">
        <f aca="true" t="shared" si="20" ref="I35:I40">(G35-H35)</f>
        <v>0.18661522007221265</v>
      </c>
      <c r="J35" s="109" t="str">
        <f aca="true" t="shared" si="21" ref="J35:J40">IF(I35&gt;0,"M2",IF(I35&lt;-5,"M4","M3"))</f>
        <v>M2</v>
      </c>
      <c r="K35" s="116">
        <f aca="true" t="shared" si="22" ref="K35:K40">20*LOG(D35)</f>
        <v>29.620248419131457</v>
      </c>
      <c r="L35" s="75">
        <v>3.5</v>
      </c>
      <c r="M35" s="73">
        <f>K35+L35</f>
        <v>33.12024841913146</v>
      </c>
      <c r="N35" s="76">
        <v>35</v>
      </c>
      <c r="O35" s="73">
        <f>(M35-N35)</f>
        <v>-1.8797515808685432</v>
      </c>
      <c r="P35" s="109" t="str">
        <f>IF(O35&gt;0,"M2",IF(O35&lt;-5,"M4","M3"))</f>
        <v>M3</v>
      </c>
      <c r="Q35" s="77">
        <f>O35-I35</f>
        <v>-2.066366800940756</v>
      </c>
      <c r="R35" s="197">
        <f>K35-AVERAGE(K33:K36)</f>
        <v>1.7365655079046505</v>
      </c>
    </row>
    <row r="36" spans="1:18" s="85" customFormat="1" ht="16.5" customHeight="1" thickBot="1">
      <c r="A36" s="230"/>
      <c r="B36" s="78">
        <v>1909.8</v>
      </c>
      <c r="C36" s="103" t="s">
        <v>60</v>
      </c>
      <c r="D36" s="192">
        <v>23.1</v>
      </c>
      <c r="E36" s="79">
        <v>2.88</v>
      </c>
      <c r="F36" s="80">
        <f t="shared" si="18"/>
        <v>66.528</v>
      </c>
      <c r="G36" s="80">
        <f t="shared" si="19"/>
        <v>36.460089353027506</v>
      </c>
      <c r="H36" s="81">
        <v>38.5</v>
      </c>
      <c r="I36" s="80">
        <f t="shared" si="20"/>
        <v>-2.039910646972494</v>
      </c>
      <c r="J36" s="110" t="str">
        <f t="shared" si="21"/>
        <v>M3</v>
      </c>
      <c r="K36" s="117">
        <f t="shared" si="22"/>
        <v>27.27223959784289</v>
      </c>
      <c r="L36" s="82"/>
      <c r="M36" s="80"/>
      <c r="N36" s="83">
        <v>35</v>
      </c>
      <c r="O36" s="80"/>
      <c r="P36" s="110"/>
      <c r="Q36" s="84"/>
      <c r="R36" s="197">
        <f>K36-AVERAGE(K33:K36)</f>
        <v>-0.6114433133839157</v>
      </c>
    </row>
    <row r="37" spans="1:18" s="85" customFormat="1" ht="16.5" customHeight="1">
      <c r="A37" s="227" t="s">
        <v>6</v>
      </c>
      <c r="B37" s="63">
        <v>826.4</v>
      </c>
      <c r="C37" s="101" t="s">
        <v>60</v>
      </c>
      <c r="D37" s="90">
        <v>38</v>
      </c>
      <c r="E37" s="64">
        <v>0.961</v>
      </c>
      <c r="F37" s="65">
        <f t="shared" si="18"/>
        <v>36.518</v>
      </c>
      <c r="G37" s="65">
        <f t="shared" si="19"/>
        <v>31.25013968570711</v>
      </c>
      <c r="H37" s="66">
        <v>51</v>
      </c>
      <c r="I37" s="65">
        <f t="shared" si="20"/>
        <v>-19.74986031429289</v>
      </c>
      <c r="J37" s="108" t="str">
        <f t="shared" si="21"/>
        <v>M4</v>
      </c>
      <c r="K37" s="115">
        <f t="shared" si="22"/>
        <v>31.595671932336202</v>
      </c>
      <c r="L37" s="67">
        <v>-13.8</v>
      </c>
      <c r="M37" s="65">
        <f>K37+L37</f>
        <v>17.7956719323362</v>
      </c>
      <c r="N37" s="68">
        <v>45</v>
      </c>
      <c r="O37" s="65">
        <f>(M37-N37)</f>
        <v>-27.2043280676638</v>
      </c>
      <c r="P37" s="108" t="str">
        <f>IF(O37&gt;0,"M2",IF(O37&lt;-5,"M4","M3"))</f>
        <v>M4</v>
      </c>
      <c r="Q37" s="69">
        <f>O37-I37</f>
        <v>-7.45446775337091</v>
      </c>
      <c r="R37" s="197">
        <f>K37-AVERAGE(K37:K40)</f>
        <v>-0.19539993358512575</v>
      </c>
    </row>
    <row r="38" spans="1:18" s="85" customFormat="1" ht="16.5" customHeight="1">
      <c r="A38" s="228"/>
      <c r="B38" s="71">
        <v>826.4</v>
      </c>
      <c r="C38" s="102" t="s">
        <v>60</v>
      </c>
      <c r="D38" s="91">
        <v>40.6</v>
      </c>
      <c r="E38" s="72">
        <v>1.02</v>
      </c>
      <c r="F38" s="73">
        <f t="shared" si="18"/>
        <v>41.412</v>
      </c>
      <c r="G38" s="73">
        <f t="shared" si="19"/>
        <v>32.34252410678223</v>
      </c>
      <c r="H38" s="74">
        <v>51</v>
      </c>
      <c r="I38" s="73">
        <f t="shared" si="20"/>
        <v>-18.65747589321777</v>
      </c>
      <c r="J38" s="109" t="str">
        <f t="shared" si="21"/>
        <v>M4</v>
      </c>
      <c r="K38" s="116">
        <f t="shared" si="22"/>
        <v>32.17052067154388</v>
      </c>
      <c r="L38" s="75">
        <v>-20.01</v>
      </c>
      <c r="M38" s="73">
        <f>K38+L38</f>
        <v>12.160520671543882</v>
      </c>
      <c r="N38" s="76">
        <v>45</v>
      </c>
      <c r="O38" s="73">
        <f>(M38-N38)</f>
        <v>-32.83947932845612</v>
      </c>
      <c r="P38" s="109" t="str">
        <f>IF(O38&gt;0,"M2",IF(O38&lt;-5,"M4","M3"))</f>
        <v>M4</v>
      </c>
      <c r="Q38" s="77">
        <f>O38-I38</f>
        <v>-14.18200343523835</v>
      </c>
      <c r="R38" s="197">
        <f>K38-AVERAGE(K37:K40)</f>
        <v>0.37944880562255534</v>
      </c>
    </row>
    <row r="39" spans="1:18" s="85" customFormat="1" ht="16.5" customHeight="1">
      <c r="A39" s="228"/>
      <c r="B39" s="71">
        <v>826.4</v>
      </c>
      <c r="C39" s="102" t="s">
        <v>60</v>
      </c>
      <c r="D39" s="91">
        <v>38.51</v>
      </c>
      <c r="E39" s="72">
        <v>0.99</v>
      </c>
      <c r="F39" s="73">
        <f t="shared" si="18"/>
        <v>38.1249</v>
      </c>
      <c r="G39" s="73">
        <f t="shared" si="19"/>
        <v>31.62417426440562</v>
      </c>
      <c r="H39" s="74">
        <v>51</v>
      </c>
      <c r="I39" s="73">
        <f t="shared" si="20"/>
        <v>-19.37582573559438</v>
      </c>
      <c r="J39" s="109" t="str">
        <f t="shared" si="21"/>
        <v>M4</v>
      </c>
      <c r="K39" s="116">
        <f t="shared" si="22"/>
        <v>31.71147037245462</v>
      </c>
      <c r="L39" s="75">
        <v>-20.3</v>
      </c>
      <c r="M39" s="73">
        <f>K39+L39</f>
        <v>11.41147037245462</v>
      </c>
      <c r="N39" s="76">
        <v>45</v>
      </c>
      <c r="O39" s="73">
        <f>(M39-N39)</f>
        <v>-33.588529627545384</v>
      </c>
      <c r="P39" s="109" t="str">
        <f>IF(O39&gt;0,"M2",IF(O39&lt;-5,"M4","M3"))</f>
        <v>M4</v>
      </c>
      <c r="Q39" s="77">
        <f>O39-I39</f>
        <v>-14.212703891951005</v>
      </c>
      <c r="R39" s="197">
        <f>K39-AVERAGE(K37:K40)</f>
        <v>-0.07960149346670775</v>
      </c>
    </row>
    <row r="40" spans="1:18" s="85" customFormat="1" ht="16.5" customHeight="1" thickBot="1">
      <c r="A40" s="228"/>
      <c r="B40" s="149">
        <v>826.4</v>
      </c>
      <c r="C40" s="174" t="s">
        <v>60</v>
      </c>
      <c r="D40" s="150">
        <v>38.4</v>
      </c>
      <c r="E40" s="151">
        <v>0.98</v>
      </c>
      <c r="F40" s="152">
        <f t="shared" si="18"/>
        <v>37.632</v>
      </c>
      <c r="G40" s="152">
        <f t="shared" si="19"/>
        <v>31.511146001200512</v>
      </c>
      <c r="H40" s="153">
        <v>51</v>
      </c>
      <c r="I40" s="152">
        <f t="shared" si="20"/>
        <v>-19.488853998799488</v>
      </c>
      <c r="J40" s="158" t="str">
        <f t="shared" si="21"/>
        <v>M4</v>
      </c>
      <c r="K40" s="170">
        <f t="shared" si="22"/>
        <v>31.686624487350613</v>
      </c>
      <c r="L40" s="156"/>
      <c r="M40" s="152"/>
      <c r="N40" s="157">
        <v>45</v>
      </c>
      <c r="O40" s="152"/>
      <c r="P40" s="158"/>
      <c r="Q40" s="171"/>
      <c r="R40" s="197">
        <f>K40-AVERAGE(K37:K40)</f>
        <v>-0.10444737857071473</v>
      </c>
    </row>
    <row r="41" spans="1:18" s="85" customFormat="1" ht="16.5" customHeight="1" thickTop="1">
      <c r="A41" s="228"/>
      <c r="B41" s="118">
        <v>836.4</v>
      </c>
      <c r="C41" s="173" t="s">
        <v>60</v>
      </c>
      <c r="D41" s="119">
        <v>32.3</v>
      </c>
      <c r="E41" s="120">
        <v>0.961</v>
      </c>
      <c r="F41" s="121">
        <f aca="true" t="shared" si="23" ref="F41:F46">(D41*E41)</f>
        <v>31.040299999999995</v>
      </c>
      <c r="G41" s="121">
        <f aca="true" t="shared" si="24" ref="G41:G46">20*LOG(F41)</f>
        <v>29.838518199992965</v>
      </c>
      <c r="H41" s="122">
        <v>51</v>
      </c>
      <c r="I41" s="121">
        <f aca="true" t="shared" si="25" ref="I41:I46">(G41-H41)</f>
        <v>-21.161481800007035</v>
      </c>
      <c r="J41" s="123" t="str">
        <f aca="true" t="shared" si="26" ref="J41:J46">IF(I41&gt;0,"M2",IF(I41&lt;-5,"M4","M3"))</f>
        <v>M4</v>
      </c>
      <c r="K41" s="124">
        <f aca="true" t="shared" si="27" ref="K41:K46">20*LOG(D41)</f>
        <v>30.184050446622056</v>
      </c>
      <c r="L41" s="125">
        <v>-13.8</v>
      </c>
      <c r="M41" s="121">
        <f aca="true" t="shared" si="28" ref="M41:M46">K41+L41</f>
        <v>16.384050446622055</v>
      </c>
      <c r="N41" s="126">
        <v>45</v>
      </c>
      <c r="O41" s="121">
        <f aca="true" t="shared" si="29" ref="O41:O46">(M41-N41)</f>
        <v>-28.615949553377945</v>
      </c>
      <c r="P41" s="123" t="str">
        <f aca="true" t="shared" si="30" ref="P41:P46">IF(O41&gt;0,"M2",IF(O41&lt;-5,"M4","M3"))</f>
        <v>M4</v>
      </c>
      <c r="Q41" s="127">
        <f aca="true" t="shared" si="31" ref="Q41:Q46">O41-I41</f>
        <v>-7.45446775337091</v>
      </c>
      <c r="R41" s="197">
        <f>K41-AVERAGE(K41:K44)</f>
        <v>-0.9043649910744449</v>
      </c>
    </row>
    <row r="42" spans="1:18" s="85" customFormat="1" ht="16.5" customHeight="1">
      <c r="A42" s="228"/>
      <c r="B42" s="71">
        <v>836.4</v>
      </c>
      <c r="C42" s="102" t="s">
        <v>60</v>
      </c>
      <c r="D42" s="91">
        <v>41.8</v>
      </c>
      <c r="E42" s="72">
        <v>1.02</v>
      </c>
      <c r="F42" s="73">
        <f t="shared" si="23"/>
        <v>42.635999999999996</v>
      </c>
      <c r="G42" s="73">
        <f t="shared" si="24"/>
        <v>32.595529070739055</v>
      </c>
      <c r="H42" s="74">
        <v>51</v>
      </c>
      <c r="I42" s="73">
        <f t="shared" si="25"/>
        <v>-18.404470929260945</v>
      </c>
      <c r="J42" s="109" t="str">
        <f t="shared" si="26"/>
        <v>M4</v>
      </c>
      <c r="K42" s="116">
        <f t="shared" si="27"/>
        <v>32.4235256355007</v>
      </c>
      <c r="L42" s="75">
        <v>-20.01</v>
      </c>
      <c r="M42" s="73">
        <f t="shared" si="28"/>
        <v>12.4135256355007</v>
      </c>
      <c r="N42" s="76">
        <v>45</v>
      </c>
      <c r="O42" s="73">
        <f t="shared" si="29"/>
        <v>-32.586474364499296</v>
      </c>
      <c r="P42" s="109" t="str">
        <f t="shared" si="30"/>
        <v>M4</v>
      </c>
      <c r="Q42" s="77">
        <f t="shared" si="31"/>
        <v>-14.18200343523835</v>
      </c>
      <c r="R42" s="197">
        <f>K42-AVERAGE(K41:K44)</f>
        <v>1.3351101978042017</v>
      </c>
    </row>
    <row r="43" spans="1:18" s="85" customFormat="1" ht="16.5" customHeight="1">
      <c r="A43" s="228"/>
      <c r="B43" s="71">
        <v>836.4</v>
      </c>
      <c r="C43" s="102" t="s">
        <v>60</v>
      </c>
      <c r="D43" s="91">
        <v>31.84</v>
      </c>
      <c r="E43" s="72">
        <v>0.99</v>
      </c>
      <c r="F43" s="73">
        <f t="shared" si="23"/>
        <v>31.5216</v>
      </c>
      <c r="G43" s="73">
        <f t="shared" si="24"/>
        <v>29.972165073263625</v>
      </c>
      <c r="H43" s="74">
        <v>51</v>
      </c>
      <c r="I43" s="73">
        <f t="shared" si="25"/>
        <v>-21.027834926736375</v>
      </c>
      <c r="J43" s="109" t="str">
        <f t="shared" si="26"/>
        <v>M4</v>
      </c>
      <c r="K43" s="116">
        <f t="shared" si="27"/>
        <v>30.059461181312628</v>
      </c>
      <c r="L43" s="75">
        <v>-20.2</v>
      </c>
      <c r="M43" s="73">
        <f t="shared" si="28"/>
        <v>9.859461181312628</v>
      </c>
      <c r="N43" s="76">
        <v>45</v>
      </c>
      <c r="O43" s="73">
        <f t="shared" si="29"/>
        <v>-35.140538818687375</v>
      </c>
      <c r="P43" s="109" t="str">
        <f t="shared" si="30"/>
        <v>M4</v>
      </c>
      <c r="Q43" s="77">
        <f t="shared" si="31"/>
        <v>-14.112703891951</v>
      </c>
      <c r="R43" s="197">
        <f>K43-AVERAGE(K41:K44)</f>
        <v>-1.028954256383873</v>
      </c>
    </row>
    <row r="44" spans="1:18" s="85" customFormat="1" ht="16.5" customHeight="1" thickBot="1">
      <c r="A44" s="228"/>
      <c r="B44" s="149">
        <v>836.4</v>
      </c>
      <c r="C44" s="174" t="s">
        <v>60</v>
      </c>
      <c r="D44" s="150">
        <v>38.4</v>
      </c>
      <c r="E44" s="151">
        <v>0.98</v>
      </c>
      <c r="F44" s="152">
        <f t="shared" si="23"/>
        <v>37.632</v>
      </c>
      <c r="G44" s="152">
        <f t="shared" si="24"/>
        <v>31.511146001200512</v>
      </c>
      <c r="H44" s="153">
        <v>51</v>
      </c>
      <c r="I44" s="152">
        <f t="shared" si="25"/>
        <v>-19.488853998799488</v>
      </c>
      <c r="J44" s="158" t="str">
        <f t="shared" si="26"/>
        <v>M4</v>
      </c>
      <c r="K44" s="170">
        <f t="shared" si="27"/>
        <v>31.686624487350613</v>
      </c>
      <c r="L44" s="156"/>
      <c r="M44" s="152"/>
      <c r="N44" s="157">
        <v>45</v>
      </c>
      <c r="O44" s="152"/>
      <c r="P44" s="158"/>
      <c r="Q44" s="171"/>
      <c r="R44" s="197">
        <f>K44-AVERAGE(K41:K44)</f>
        <v>0.5982090496541126</v>
      </c>
    </row>
    <row r="45" spans="1:18" s="85" customFormat="1" ht="16.5" customHeight="1" thickTop="1">
      <c r="A45" s="228"/>
      <c r="B45" s="118">
        <v>846.6</v>
      </c>
      <c r="C45" s="173" t="s">
        <v>60</v>
      </c>
      <c r="D45" s="119">
        <v>42.3</v>
      </c>
      <c r="E45" s="120">
        <v>0.961</v>
      </c>
      <c r="F45" s="121">
        <f>(D45*E45)</f>
        <v>40.650299999999994</v>
      </c>
      <c r="G45" s="121">
        <f>20*LOG(F45)</f>
        <v>32.18127510087175</v>
      </c>
      <c r="H45" s="122">
        <v>51</v>
      </c>
      <c r="I45" s="121">
        <f>(G45-H45)</f>
        <v>-18.81872489912825</v>
      </c>
      <c r="J45" s="123" t="str">
        <f>IF(I45&gt;0,"M2",IF(I45&lt;-5,"M4","M3"))</f>
        <v>M4</v>
      </c>
      <c r="K45" s="124">
        <f>20*LOG(D45)</f>
        <v>32.52680734750085</v>
      </c>
      <c r="L45" s="125">
        <v>-13.8</v>
      </c>
      <c r="M45" s="121">
        <f>K45+L45</f>
        <v>18.72680734750085</v>
      </c>
      <c r="N45" s="126">
        <v>45</v>
      </c>
      <c r="O45" s="121">
        <f>(M45-N45)</f>
        <v>-26.27319265249915</v>
      </c>
      <c r="P45" s="123" t="str">
        <f>IF(O45&gt;0,"M2",IF(O45&lt;-5,"M4","M3"))</f>
        <v>M4</v>
      </c>
      <c r="Q45" s="127">
        <f>O45-I45</f>
        <v>-7.454467753370903</v>
      </c>
      <c r="R45" s="197">
        <f>K45-AVERAGE(K45:K48)</f>
        <v>-1.1132931173389409</v>
      </c>
    </row>
    <row r="46" spans="1:18" s="85" customFormat="1" ht="16.5" customHeight="1">
      <c r="A46" s="228"/>
      <c r="B46" s="71">
        <v>846.6</v>
      </c>
      <c r="C46" s="102" t="s">
        <v>60</v>
      </c>
      <c r="D46" s="91">
        <v>57</v>
      </c>
      <c r="E46" s="72">
        <v>1.02</v>
      </c>
      <c r="F46" s="73">
        <f t="shared" si="23"/>
        <v>58.14</v>
      </c>
      <c r="G46" s="73">
        <f t="shared" si="24"/>
        <v>35.28950054868818</v>
      </c>
      <c r="H46" s="74">
        <v>51</v>
      </c>
      <c r="I46" s="73">
        <f t="shared" si="25"/>
        <v>-15.710499451311819</v>
      </c>
      <c r="J46" s="109" t="str">
        <f t="shared" si="26"/>
        <v>M4</v>
      </c>
      <c r="K46" s="116">
        <f t="shared" si="27"/>
        <v>35.11749711344983</v>
      </c>
      <c r="L46" s="75">
        <v>-20.01</v>
      </c>
      <c r="M46" s="73">
        <f t="shared" si="28"/>
        <v>15.107497113449828</v>
      </c>
      <c r="N46" s="76">
        <v>45</v>
      </c>
      <c r="O46" s="73">
        <f t="shared" si="29"/>
        <v>-29.892502886550172</v>
      </c>
      <c r="P46" s="109" t="str">
        <f t="shared" si="30"/>
        <v>M4</v>
      </c>
      <c r="Q46" s="77">
        <f t="shared" si="31"/>
        <v>-14.182003435238354</v>
      </c>
      <c r="R46" s="197">
        <f>K46-AVERAGE(K45:K48)</f>
        <v>1.4773966486100392</v>
      </c>
    </row>
    <row r="47" spans="1:18" s="85" customFormat="1" ht="16.5" customHeight="1">
      <c r="A47" s="229"/>
      <c r="B47" s="71">
        <v>846.6</v>
      </c>
      <c r="C47" s="102" t="s">
        <v>60</v>
      </c>
      <c r="D47" s="91">
        <v>46</v>
      </c>
      <c r="E47" s="72">
        <v>0.99</v>
      </c>
      <c r="F47" s="73">
        <f>(D47*E47)</f>
        <v>45.54</v>
      </c>
      <c r="G47" s="73">
        <f>20*LOG(F47)</f>
        <v>33.16786052558248</v>
      </c>
      <c r="H47" s="74">
        <v>51</v>
      </c>
      <c r="I47" s="73">
        <f>(G47-H47)</f>
        <v>-17.832139474417517</v>
      </c>
      <c r="J47" s="109" t="str">
        <f>IF(I47&gt;0,"M2",IF(I47&lt;-5,"M4","M3"))</f>
        <v>M4</v>
      </c>
      <c r="K47" s="116">
        <f>20*LOG(D47)</f>
        <v>33.25515663363148</v>
      </c>
      <c r="L47" s="75">
        <v>-21.5</v>
      </c>
      <c r="M47" s="73">
        <f>K47+L47</f>
        <v>11.75515663363148</v>
      </c>
      <c r="N47" s="76">
        <v>45</v>
      </c>
      <c r="O47" s="73">
        <f>(M47-N47)</f>
        <v>-33.24484336636852</v>
      </c>
      <c r="P47" s="109" t="str">
        <f>IF(O47&gt;0,"M2",IF(O47&lt;-5,"M4","M3"))</f>
        <v>M4</v>
      </c>
      <c r="Q47" s="77">
        <f>O47-I47</f>
        <v>-15.412703891951004</v>
      </c>
      <c r="R47" s="197">
        <f>K47-AVERAGE(K45:K48)</f>
        <v>-0.3849438312083109</v>
      </c>
    </row>
    <row r="48" spans="1:18" s="85" customFormat="1" ht="16.5" customHeight="1" thickBot="1">
      <c r="A48" s="230"/>
      <c r="B48" s="78">
        <v>846.6</v>
      </c>
      <c r="C48" s="103" t="s">
        <v>60</v>
      </c>
      <c r="D48" s="92">
        <v>48.2</v>
      </c>
      <c r="E48" s="79">
        <v>0.98</v>
      </c>
      <c r="F48" s="80">
        <f>(D48*E48)</f>
        <v>47.236000000000004</v>
      </c>
      <c r="G48" s="80">
        <f>20*LOG(F48)</f>
        <v>33.48546227862689</v>
      </c>
      <c r="H48" s="81">
        <v>51</v>
      </c>
      <c r="I48" s="80">
        <f>(G48-H48)</f>
        <v>-17.51453772137311</v>
      </c>
      <c r="J48" s="110" t="str">
        <f>IF(I48&gt;0,"M2",IF(I48&lt;-5,"M4","M3"))</f>
        <v>M4</v>
      </c>
      <c r="K48" s="117">
        <f>20*LOG(D48)</f>
        <v>33.660940764776996</v>
      </c>
      <c r="L48" s="82"/>
      <c r="M48" s="80"/>
      <c r="N48" s="83">
        <v>45</v>
      </c>
      <c r="O48" s="80"/>
      <c r="P48" s="110"/>
      <c r="Q48" s="84"/>
      <c r="R48" s="197">
        <f>K48-AVERAGE(K45:K48)</f>
        <v>0.020840299937205486</v>
      </c>
    </row>
    <row r="49" spans="1:18" s="85" customFormat="1" ht="16.5" customHeight="1">
      <c r="A49" s="227" t="s">
        <v>7</v>
      </c>
      <c r="B49" s="63">
        <v>1852.4</v>
      </c>
      <c r="C49" s="101" t="s">
        <v>60</v>
      </c>
      <c r="D49" s="90">
        <v>30.9</v>
      </c>
      <c r="E49" s="64">
        <v>0.972</v>
      </c>
      <c r="F49" s="65">
        <f>(D49*E49)</f>
        <v>30.034799999999997</v>
      </c>
      <c r="G49" s="65">
        <f>20*LOG(F49)</f>
        <v>29.552494887022185</v>
      </c>
      <c r="H49" s="66">
        <v>41</v>
      </c>
      <c r="I49" s="65">
        <f>(G49-H49)</f>
        <v>-11.447505112977815</v>
      </c>
      <c r="J49" s="108" t="str">
        <f>IF(I49&gt;0,"M2",IF(I49&lt;-5,"M4","M3"))</f>
        <v>M4</v>
      </c>
      <c r="K49" s="115">
        <f>20*LOG(D49)</f>
        <v>29.799169588496692</v>
      </c>
      <c r="L49" s="67">
        <v>-13.9</v>
      </c>
      <c r="M49" s="65">
        <f>K49+L49</f>
        <v>15.899169588496692</v>
      </c>
      <c r="N49" s="68">
        <v>35</v>
      </c>
      <c r="O49" s="65">
        <f>(M49-N49)</f>
        <v>-19.10083041150331</v>
      </c>
      <c r="P49" s="108" t="str">
        <f>IF(O49&gt;0,"M2",IF(O49&lt;-5,"M4","M3"))</f>
        <v>M4</v>
      </c>
      <c r="Q49" s="69">
        <f>O49-I49</f>
        <v>-7.653325298525495</v>
      </c>
      <c r="R49" s="197">
        <f>K49-AVERAGE(K49:K52)</f>
        <v>-0.36577518386831187</v>
      </c>
    </row>
    <row r="50" spans="1:18" s="85" customFormat="1" ht="16.5" customHeight="1">
      <c r="A50" s="228"/>
      <c r="B50" s="71">
        <v>1852.4</v>
      </c>
      <c r="C50" s="102" t="s">
        <v>60</v>
      </c>
      <c r="D50" s="91">
        <v>31.2</v>
      </c>
      <c r="E50" s="72">
        <v>1.03</v>
      </c>
      <c r="F50" s="73">
        <f>(D50*E50)</f>
        <v>32.136</v>
      </c>
      <c r="G50" s="73">
        <f>20*LOG(F50)</f>
        <v>30.139836374472303</v>
      </c>
      <c r="H50" s="74">
        <v>41</v>
      </c>
      <c r="I50" s="73">
        <f>(G50-H50)</f>
        <v>-10.860163625527697</v>
      </c>
      <c r="J50" s="109" t="str">
        <f>IF(I50&gt;0,"M2",IF(I50&lt;-5,"M4","M3"))</f>
        <v>M4</v>
      </c>
      <c r="K50" s="116">
        <f>20*LOG(D50)</f>
        <v>29.88309188036886</v>
      </c>
      <c r="L50" s="75">
        <v>-20.13</v>
      </c>
      <c r="M50" s="73">
        <f>K50+L50</f>
        <v>9.75309188036886</v>
      </c>
      <c r="N50" s="76">
        <v>35</v>
      </c>
      <c r="O50" s="73">
        <f>(M50-N50)</f>
        <v>-25.24690811963114</v>
      </c>
      <c r="P50" s="109" t="str">
        <f>IF(O50&gt;0,"M2",IF(O50&lt;-5,"M4","M3"))</f>
        <v>M4</v>
      </c>
      <c r="Q50" s="77">
        <f>O50-I50</f>
        <v>-14.386744494103443</v>
      </c>
      <c r="R50" s="197">
        <f>K50-AVERAGE(K49:K52)</f>
        <v>-0.28185289199614516</v>
      </c>
    </row>
    <row r="51" spans="1:18" s="85" customFormat="1" ht="16.5" customHeight="1">
      <c r="A51" s="228"/>
      <c r="B51" s="71">
        <v>1852.4</v>
      </c>
      <c r="C51" s="102" t="s">
        <v>60</v>
      </c>
      <c r="D51" s="91">
        <v>39.13</v>
      </c>
      <c r="E51" s="72">
        <v>1.01</v>
      </c>
      <c r="F51" s="73">
        <f>(D51*E51)</f>
        <v>39.521300000000004</v>
      </c>
      <c r="G51" s="73">
        <f>20*LOG(F51)</f>
        <v>31.936624433666452</v>
      </c>
      <c r="H51" s="74">
        <v>41</v>
      </c>
      <c r="I51" s="73">
        <f>(G51-H51)</f>
        <v>-9.063375566333548</v>
      </c>
      <c r="J51" s="109" t="str">
        <f>IF(I51&gt;0,"M2",IF(I51&lt;-5,"M4","M3"))</f>
        <v>M4</v>
      </c>
      <c r="K51" s="116">
        <f>20*LOG(D51)</f>
        <v>31.8501969580136</v>
      </c>
      <c r="L51" s="75">
        <v>-20.3</v>
      </c>
      <c r="M51" s="73">
        <f>K51+L51</f>
        <v>11.5501969580136</v>
      </c>
      <c r="N51" s="76">
        <v>35</v>
      </c>
      <c r="O51" s="73">
        <f>(M51-N51)</f>
        <v>-23.4498030419864</v>
      </c>
      <c r="P51" s="109" t="str">
        <f>IF(O51&gt;0,"M2",IF(O51&lt;-5,"M4","M3"))</f>
        <v>M4</v>
      </c>
      <c r="Q51" s="77">
        <f>O51-I51</f>
        <v>-14.386427475652852</v>
      </c>
      <c r="R51" s="197">
        <f>K51-AVERAGE(K49:K52)</f>
        <v>1.6852521856485971</v>
      </c>
    </row>
    <row r="52" spans="1:18" s="85" customFormat="1" ht="16.5" customHeight="1" thickBot="1">
      <c r="A52" s="228"/>
      <c r="B52" s="149">
        <v>1852.4</v>
      </c>
      <c r="C52" s="174" t="s">
        <v>60</v>
      </c>
      <c r="D52" s="191">
        <v>28.6</v>
      </c>
      <c r="E52" s="151">
        <v>0.99</v>
      </c>
      <c r="F52" s="152">
        <f aca="true" t="shared" si="32" ref="F52:F58">(D52*E52)</f>
        <v>28.314</v>
      </c>
      <c r="G52" s="152">
        <f aca="true" t="shared" si="33" ref="G52:G58">20*LOG(F52)</f>
        <v>29.04002455453186</v>
      </c>
      <c r="H52" s="153">
        <v>41</v>
      </c>
      <c r="I52" s="152">
        <f aca="true" t="shared" si="34" ref="I52:I58">(G52-H52)</f>
        <v>-11.959975445468139</v>
      </c>
      <c r="J52" s="158" t="str">
        <f aca="true" t="shared" si="35" ref="J52:J58">IF(I52&gt;0,"M2",IF(I52&lt;-5,"M4","M3"))</f>
        <v>M4</v>
      </c>
      <c r="K52" s="170">
        <f aca="true" t="shared" si="36" ref="K52:K58">20*LOG(D52)</f>
        <v>29.127320662580864</v>
      </c>
      <c r="L52" s="156"/>
      <c r="M52" s="152"/>
      <c r="N52" s="157">
        <v>35</v>
      </c>
      <c r="O52" s="152"/>
      <c r="P52" s="158"/>
      <c r="Q52" s="171"/>
      <c r="R52" s="197">
        <f>K52-AVERAGE(K49:K52)</f>
        <v>-1.03762410978414</v>
      </c>
    </row>
    <row r="53" spans="1:18" s="85" customFormat="1" ht="16.5" customHeight="1" thickTop="1">
      <c r="A53" s="228"/>
      <c r="B53" s="118">
        <v>1880</v>
      </c>
      <c r="C53" s="173" t="s">
        <v>60</v>
      </c>
      <c r="D53" s="119">
        <v>27.6</v>
      </c>
      <c r="E53" s="120">
        <v>0.972</v>
      </c>
      <c r="F53" s="121">
        <f t="shared" si="32"/>
        <v>26.8272</v>
      </c>
      <c r="G53" s="121">
        <f t="shared" si="33"/>
        <v>28.571506939829845</v>
      </c>
      <c r="H53" s="122">
        <v>41</v>
      </c>
      <c r="I53" s="121">
        <f t="shared" si="34"/>
        <v>-12.428493060170155</v>
      </c>
      <c r="J53" s="123" t="str">
        <f t="shared" si="35"/>
        <v>M4</v>
      </c>
      <c r="K53" s="124">
        <f t="shared" si="36"/>
        <v>28.818181641304356</v>
      </c>
      <c r="L53" s="125">
        <v>-13.9</v>
      </c>
      <c r="M53" s="121">
        <f aca="true" t="shared" si="37" ref="M53:M58">K53+L53</f>
        <v>14.918181641304356</v>
      </c>
      <c r="N53" s="126">
        <v>35</v>
      </c>
      <c r="O53" s="121">
        <f aca="true" t="shared" si="38" ref="O53:O58">(M53-N53)</f>
        <v>-20.081818358695642</v>
      </c>
      <c r="P53" s="123" t="str">
        <f aca="true" t="shared" si="39" ref="P53:P58">IF(O53&gt;0,"M2",IF(O53&lt;-5,"M4","M3"))</f>
        <v>M4</v>
      </c>
      <c r="Q53" s="127">
        <f aca="true" t="shared" si="40" ref="Q53:Q58">O53-I53</f>
        <v>-7.653325298525488</v>
      </c>
      <c r="R53" s="197">
        <f>K53-AVERAGE(K53:K56)</f>
        <v>-0.42679177142181857</v>
      </c>
    </row>
    <row r="54" spans="1:18" s="85" customFormat="1" ht="16.5" customHeight="1">
      <c r="A54" s="228"/>
      <c r="B54" s="71">
        <v>1880</v>
      </c>
      <c r="C54" s="102" t="s">
        <v>60</v>
      </c>
      <c r="D54" s="91">
        <v>27.2</v>
      </c>
      <c r="E54" s="72">
        <v>1.03</v>
      </c>
      <c r="F54" s="73">
        <f t="shared" si="32"/>
        <v>28.016</v>
      </c>
      <c r="G54" s="73">
        <f t="shared" si="33"/>
        <v>28.94812257478742</v>
      </c>
      <c r="H54" s="74">
        <v>41</v>
      </c>
      <c r="I54" s="73">
        <f t="shared" si="34"/>
        <v>-12.05187742521258</v>
      </c>
      <c r="J54" s="109" t="str">
        <f t="shared" si="35"/>
        <v>M4</v>
      </c>
      <c r="K54" s="116">
        <f t="shared" si="36"/>
        <v>28.691378080683975</v>
      </c>
      <c r="L54" s="75">
        <v>-20.13</v>
      </c>
      <c r="M54" s="73">
        <f t="shared" si="37"/>
        <v>8.561378080683976</v>
      </c>
      <c r="N54" s="76">
        <v>35</v>
      </c>
      <c r="O54" s="73">
        <f t="shared" si="38"/>
        <v>-26.438621919316024</v>
      </c>
      <c r="P54" s="109" t="str">
        <f t="shared" si="39"/>
        <v>M4</v>
      </c>
      <c r="Q54" s="77">
        <f t="shared" si="40"/>
        <v>-14.386744494103443</v>
      </c>
      <c r="R54" s="197">
        <f>K54-AVERAGE(K53:K56)</f>
        <v>-0.5535953320421996</v>
      </c>
    </row>
    <row r="55" spans="1:18" s="85" customFormat="1" ht="16.5" customHeight="1">
      <c r="A55" s="228"/>
      <c r="B55" s="71">
        <v>1880</v>
      </c>
      <c r="C55" s="102" t="s">
        <v>60</v>
      </c>
      <c r="D55" s="91">
        <v>35.37</v>
      </c>
      <c r="E55" s="72">
        <v>1.01</v>
      </c>
      <c r="F55" s="73">
        <f t="shared" si="32"/>
        <v>35.7237</v>
      </c>
      <c r="G55" s="73">
        <f t="shared" si="33"/>
        <v>31.059128671947885</v>
      </c>
      <c r="H55" s="74">
        <v>41</v>
      </c>
      <c r="I55" s="73">
        <f t="shared" si="34"/>
        <v>-9.940871328052115</v>
      </c>
      <c r="J55" s="109" t="str">
        <f t="shared" si="35"/>
        <v>M4</v>
      </c>
      <c r="K55" s="116">
        <f t="shared" si="36"/>
        <v>30.97270119629503</v>
      </c>
      <c r="L55" s="75">
        <v>-20.8</v>
      </c>
      <c r="M55" s="73">
        <f t="shared" si="37"/>
        <v>10.17270119629503</v>
      </c>
      <c r="N55" s="76">
        <v>35</v>
      </c>
      <c r="O55" s="73">
        <f t="shared" si="38"/>
        <v>-24.82729880370497</v>
      </c>
      <c r="P55" s="109" t="str">
        <f t="shared" si="39"/>
        <v>M4</v>
      </c>
      <c r="Q55" s="77">
        <f t="shared" si="40"/>
        <v>-14.886427475652855</v>
      </c>
      <c r="R55" s="197">
        <f>K55-AVERAGE(K53:K56)</f>
        <v>1.7277277835688558</v>
      </c>
    </row>
    <row r="56" spans="1:18" s="85" customFormat="1" ht="16.5" customHeight="1" thickBot="1">
      <c r="A56" s="228"/>
      <c r="B56" s="149">
        <v>1880</v>
      </c>
      <c r="C56" s="174" t="s">
        <v>60</v>
      </c>
      <c r="D56" s="191">
        <v>26.6</v>
      </c>
      <c r="E56" s="151">
        <v>0.99</v>
      </c>
      <c r="F56" s="152">
        <f t="shared" si="32"/>
        <v>26.334</v>
      </c>
      <c r="G56" s="152">
        <f t="shared" si="33"/>
        <v>28.410336624572338</v>
      </c>
      <c r="H56" s="153">
        <v>41</v>
      </c>
      <c r="I56" s="152">
        <f t="shared" si="34"/>
        <v>-12.589663375427662</v>
      </c>
      <c r="J56" s="158" t="str">
        <f t="shared" si="35"/>
        <v>M4</v>
      </c>
      <c r="K56" s="170">
        <f t="shared" si="36"/>
        <v>28.49763273262134</v>
      </c>
      <c r="L56" s="156"/>
      <c r="M56" s="152"/>
      <c r="N56" s="157">
        <v>35</v>
      </c>
      <c r="O56" s="152"/>
      <c r="P56" s="158"/>
      <c r="Q56" s="171"/>
      <c r="R56" s="197">
        <f>K56-AVERAGE(K53:K56)</f>
        <v>-0.7473406801048341</v>
      </c>
    </row>
    <row r="57" spans="1:18" s="85" customFormat="1" ht="16.5" customHeight="1" thickTop="1">
      <c r="A57" s="228"/>
      <c r="B57" s="118">
        <v>1907.6</v>
      </c>
      <c r="C57" s="173" t="s">
        <v>60</v>
      </c>
      <c r="D57" s="119">
        <v>29.1</v>
      </c>
      <c r="E57" s="120">
        <v>0.972</v>
      </c>
      <c r="F57" s="121">
        <f t="shared" si="32"/>
        <v>28.2852</v>
      </c>
      <c r="G57" s="121">
        <f t="shared" si="33"/>
        <v>29.031185078243634</v>
      </c>
      <c r="H57" s="122">
        <v>41</v>
      </c>
      <c r="I57" s="121">
        <f t="shared" si="34"/>
        <v>-11.968814921756366</v>
      </c>
      <c r="J57" s="123" t="str">
        <f t="shared" si="35"/>
        <v>M4</v>
      </c>
      <c r="K57" s="124">
        <f t="shared" si="36"/>
        <v>29.27785977971815</v>
      </c>
      <c r="L57" s="125">
        <v>-13.9</v>
      </c>
      <c r="M57" s="121">
        <f t="shared" si="37"/>
        <v>15.377859779718149</v>
      </c>
      <c r="N57" s="126">
        <v>35</v>
      </c>
      <c r="O57" s="121">
        <f t="shared" si="38"/>
        <v>-19.62214022028185</v>
      </c>
      <c r="P57" s="123" t="str">
        <f t="shared" si="39"/>
        <v>M4</v>
      </c>
      <c r="Q57" s="127">
        <f t="shared" si="40"/>
        <v>-7.653325298525484</v>
      </c>
      <c r="R57" s="197">
        <f>K57-AVERAGE(K57:K60)</f>
        <v>0.09721947866197667</v>
      </c>
    </row>
    <row r="58" spans="1:18" s="85" customFormat="1" ht="16.5" customHeight="1">
      <c r="A58" s="228"/>
      <c r="B58" s="71">
        <v>1907.6</v>
      </c>
      <c r="C58" s="102" t="s">
        <v>60</v>
      </c>
      <c r="D58" s="91">
        <v>26.5</v>
      </c>
      <c r="E58" s="72">
        <v>1.03</v>
      </c>
      <c r="F58" s="73">
        <f t="shared" si="32"/>
        <v>27.295</v>
      </c>
      <c r="G58" s="73">
        <f t="shared" si="33"/>
        <v>28.721661972839602</v>
      </c>
      <c r="H58" s="74">
        <v>41</v>
      </c>
      <c r="I58" s="73">
        <f t="shared" si="34"/>
        <v>-12.278338027160398</v>
      </c>
      <c r="J58" s="109" t="str">
        <f t="shared" si="35"/>
        <v>M4</v>
      </c>
      <c r="K58" s="116">
        <f t="shared" si="36"/>
        <v>28.464917478736158</v>
      </c>
      <c r="L58" s="75">
        <v>-20.13</v>
      </c>
      <c r="M58" s="73">
        <f t="shared" si="37"/>
        <v>8.334917478736159</v>
      </c>
      <c r="N58" s="76">
        <v>35</v>
      </c>
      <c r="O58" s="73">
        <f t="shared" si="38"/>
        <v>-26.66508252126384</v>
      </c>
      <c r="P58" s="109" t="str">
        <f t="shared" si="39"/>
        <v>M4</v>
      </c>
      <c r="Q58" s="77">
        <f t="shared" si="40"/>
        <v>-14.386744494103443</v>
      </c>
      <c r="R58" s="197">
        <f>K58-AVERAGE(K57:K60)</f>
        <v>-0.7157228223200143</v>
      </c>
    </row>
    <row r="59" spans="1:18" s="85" customFormat="1" ht="16.5" customHeight="1">
      <c r="A59" s="229"/>
      <c r="B59" s="71">
        <v>1907.6</v>
      </c>
      <c r="C59" s="102" t="s">
        <v>60</v>
      </c>
      <c r="D59" s="91">
        <v>35.71</v>
      </c>
      <c r="E59" s="72">
        <v>1.01</v>
      </c>
      <c r="F59" s="73">
        <f aca="true" t="shared" si="41" ref="F59:F75">(D59*E59)</f>
        <v>36.0671</v>
      </c>
      <c r="G59" s="73">
        <f aca="true" t="shared" si="42" ref="G59:G75">20*LOG(F59)</f>
        <v>31.142224479508492</v>
      </c>
      <c r="H59" s="74">
        <v>41</v>
      </c>
      <c r="I59" s="73">
        <f aca="true" t="shared" si="43" ref="I59:I75">(G59-H59)</f>
        <v>-9.857775520491508</v>
      </c>
      <c r="J59" s="109" t="str">
        <f aca="true" t="shared" si="44" ref="J59:J75">IF(I59&gt;0,"M2",IF(I59&lt;-5,"M4","M3"))</f>
        <v>M4</v>
      </c>
      <c r="K59" s="116">
        <f aca="true" t="shared" si="45" ref="K59:K75">20*LOG(D59)</f>
        <v>31.055797003855638</v>
      </c>
      <c r="L59" s="75">
        <v>-21.8</v>
      </c>
      <c r="M59" s="73">
        <f aca="true" t="shared" si="46" ref="M59:M75">K59+L59</f>
        <v>9.255797003855637</v>
      </c>
      <c r="N59" s="76">
        <v>35</v>
      </c>
      <c r="O59" s="73">
        <f aca="true" t="shared" si="47" ref="O59:O75">(M59-N59)</f>
        <v>-25.744202996144363</v>
      </c>
      <c r="P59" s="109" t="str">
        <f aca="true" t="shared" si="48" ref="P59:P75">IF(O59&gt;0,"M2",IF(O59&lt;-5,"M4","M3"))</f>
        <v>M4</v>
      </c>
      <c r="Q59" s="77">
        <f aca="true" t="shared" si="49" ref="Q59:Q75">O59-I59</f>
        <v>-15.886427475652855</v>
      </c>
      <c r="R59" s="197">
        <f>K59-AVERAGE(K57:K60)</f>
        <v>1.8751567027994653</v>
      </c>
    </row>
    <row r="60" spans="1:18" s="85" customFormat="1" ht="16.5" customHeight="1" thickBot="1">
      <c r="A60" s="230"/>
      <c r="B60" s="78">
        <v>1907.6</v>
      </c>
      <c r="C60" s="103" t="s">
        <v>60</v>
      </c>
      <c r="D60" s="192">
        <v>24.9</v>
      </c>
      <c r="E60" s="79">
        <v>1</v>
      </c>
      <c r="F60" s="80">
        <f t="shared" si="41"/>
        <v>24.9</v>
      </c>
      <c r="G60" s="80">
        <f t="shared" si="42"/>
        <v>27.923986941914727</v>
      </c>
      <c r="H60" s="81">
        <v>41</v>
      </c>
      <c r="I60" s="80">
        <f t="shared" si="43"/>
        <v>-13.076013058085273</v>
      </c>
      <c r="J60" s="110" t="str">
        <f t="shared" si="44"/>
        <v>M4</v>
      </c>
      <c r="K60" s="117">
        <f t="shared" si="45"/>
        <v>27.923986941914727</v>
      </c>
      <c r="L60" s="82"/>
      <c r="M60" s="80"/>
      <c r="N60" s="83">
        <v>35</v>
      </c>
      <c r="O60" s="80"/>
      <c r="P60" s="110"/>
      <c r="Q60" s="84"/>
      <c r="R60" s="197">
        <f>K60-AVERAGE(K57:K60)</f>
        <v>-1.2566533591414455</v>
      </c>
    </row>
    <row r="61" spans="1:18" s="70" customFormat="1" ht="16.5" customHeight="1">
      <c r="A61" s="227" t="s">
        <v>3</v>
      </c>
      <c r="B61" s="63">
        <v>824.2</v>
      </c>
      <c r="C61" s="101" t="s">
        <v>59</v>
      </c>
      <c r="D61" s="90">
        <v>43.7</v>
      </c>
      <c r="E61" s="64">
        <v>2.829</v>
      </c>
      <c r="F61" s="65">
        <f t="shared" si="41"/>
        <v>123.62730000000002</v>
      </c>
      <c r="G61" s="65">
        <f t="shared" si="42"/>
        <v>41.842287688548254</v>
      </c>
      <c r="H61" s="66">
        <v>48.5</v>
      </c>
      <c r="I61" s="65">
        <f t="shared" si="43"/>
        <v>-6.657712311451746</v>
      </c>
      <c r="J61" s="108" t="str">
        <f t="shared" si="44"/>
        <v>M4</v>
      </c>
      <c r="K61" s="115">
        <f t="shared" si="45"/>
        <v>32.80962873940844</v>
      </c>
      <c r="L61" s="67">
        <v>3.47</v>
      </c>
      <c r="M61" s="65">
        <f t="shared" si="46"/>
        <v>36.27962873940844</v>
      </c>
      <c r="N61" s="68">
        <v>45</v>
      </c>
      <c r="O61" s="65">
        <f t="shared" si="47"/>
        <v>-8.720371260591563</v>
      </c>
      <c r="P61" s="108" t="str">
        <f t="shared" si="48"/>
        <v>M4</v>
      </c>
      <c r="Q61" s="69">
        <f t="shared" si="49"/>
        <v>-2.0626589491398164</v>
      </c>
      <c r="R61" s="197">
        <f>K61-AVERAGE(K61:K64)</f>
        <v>-0.3976941524730364</v>
      </c>
    </row>
    <row r="62" spans="1:18" s="70" customFormat="1" ht="16.5" customHeight="1">
      <c r="A62" s="228"/>
      <c r="B62" s="71">
        <v>824.2</v>
      </c>
      <c r="C62" s="102" t="s">
        <v>59</v>
      </c>
      <c r="D62" s="91">
        <v>51.9</v>
      </c>
      <c r="E62" s="72">
        <v>2.83</v>
      </c>
      <c r="F62" s="73">
        <f t="shared" si="41"/>
        <v>146.877</v>
      </c>
      <c r="G62" s="73">
        <f t="shared" si="42"/>
        <v>43.339075867454966</v>
      </c>
      <c r="H62" s="74">
        <v>48.5</v>
      </c>
      <c r="I62" s="73">
        <f t="shared" si="43"/>
        <v>-5.160924132545034</v>
      </c>
      <c r="J62" s="109" t="str">
        <f t="shared" si="44"/>
        <v>M4</v>
      </c>
      <c r="K62" s="116">
        <f t="shared" si="45"/>
        <v>34.30334715696916</v>
      </c>
      <c r="L62" s="75">
        <v>3.49</v>
      </c>
      <c r="M62" s="73">
        <f t="shared" si="46"/>
        <v>37.79334715696916</v>
      </c>
      <c r="N62" s="76">
        <v>45</v>
      </c>
      <c r="O62" s="73">
        <f t="shared" si="47"/>
        <v>-7.206652843030838</v>
      </c>
      <c r="P62" s="109" t="str">
        <f t="shared" si="48"/>
        <v>M4</v>
      </c>
      <c r="Q62" s="77">
        <f t="shared" si="49"/>
        <v>-2.045728710485804</v>
      </c>
      <c r="R62" s="197">
        <f>K62-AVERAGE(K61:K64)</f>
        <v>1.096024265087685</v>
      </c>
    </row>
    <row r="63" spans="1:18" s="70" customFormat="1" ht="16.5" customHeight="1">
      <c r="A63" s="228"/>
      <c r="B63" s="71">
        <v>824.2</v>
      </c>
      <c r="C63" s="102" t="s">
        <v>59</v>
      </c>
      <c r="D63" s="91">
        <v>43.01</v>
      </c>
      <c r="E63" s="72">
        <v>2.86</v>
      </c>
      <c r="F63" s="73">
        <f t="shared" si="41"/>
        <v>123.00859999999999</v>
      </c>
      <c r="G63" s="73">
        <f t="shared" si="42"/>
        <v>41.79870951366269</v>
      </c>
      <c r="H63" s="74">
        <v>48.5</v>
      </c>
      <c r="I63" s="73">
        <f t="shared" si="43"/>
        <v>-6.701290486337307</v>
      </c>
      <c r="J63" s="109" t="str">
        <f t="shared" si="44"/>
        <v>M4</v>
      </c>
      <c r="K63" s="116">
        <f t="shared" si="45"/>
        <v>32.671388851081836</v>
      </c>
      <c r="L63" s="75">
        <v>3.5</v>
      </c>
      <c r="M63" s="73">
        <f t="shared" si="46"/>
        <v>36.171388851081836</v>
      </c>
      <c r="N63" s="76">
        <v>45</v>
      </c>
      <c r="O63" s="73">
        <f t="shared" si="47"/>
        <v>-8.828611148918164</v>
      </c>
      <c r="P63" s="109" t="str">
        <f t="shared" si="48"/>
        <v>M4</v>
      </c>
      <c r="Q63" s="77">
        <f t="shared" si="49"/>
        <v>-2.127320662580857</v>
      </c>
      <c r="R63" s="197">
        <f>K63-AVERAGE(K61:K64)</f>
        <v>-0.5359340407996385</v>
      </c>
    </row>
    <row r="64" spans="1:18" s="70" customFormat="1" ht="16.5" customHeight="1" thickBot="1">
      <c r="A64" s="228"/>
      <c r="B64" s="149">
        <v>824.2</v>
      </c>
      <c r="C64" s="174" t="s">
        <v>59</v>
      </c>
      <c r="D64" s="150">
        <v>44.9</v>
      </c>
      <c r="E64" s="151">
        <v>2.96</v>
      </c>
      <c r="F64" s="152">
        <f t="shared" si="41"/>
        <v>132.904</v>
      </c>
      <c r="G64" s="152">
        <f t="shared" si="42"/>
        <v>42.47076104124523</v>
      </c>
      <c r="H64" s="153">
        <v>48.5</v>
      </c>
      <c r="I64" s="152">
        <f t="shared" si="43"/>
        <v>-6.0292389587547675</v>
      </c>
      <c r="J64" s="158" t="str">
        <f t="shared" si="44"/>
        <v>M4</v>
      </c>
      <c r="K64" s="170">
        <f t="shared" si="45"/>
        <v>33.044926820066465</v>
      </c>
      <c r="L64" s="156"/>
      <c r="M64" s="152"/>
      <c r="N64" s="157">
        <v>45</v>
      </c>
      <c r="O64" s="152"/>
      <c r="P64" s="158"/>
      <c r="Q64" s="171"/>
      <c r="R64" s="197">
        <f>K64-AVERAGE(K61:K64)</f>
        <v>-0.16239607181501015</v>
      </c>
    </row>
    <row r="65" spans="1:18" s="70" customFormat="1" ht="16.5" customHeight="1" thickTop="1">
      <c r="A65" s="228"/>
      <c r="B65" s="118">
        <v>836.8</v>
      </c>
      <c r="C65" s="173" t="s">
        <v>59</v>
      </c>
      <c r="D65" s="119">
        <v>47.9</v>
      </c>
      <c r="E65" s="120">
        <v>2.829</v>
      </c>
      <c r="F65" s="121">
        <f t="shared" si="41"/>
        <v>135.50910000000002</v>
      </c>
      <c r="G65" s="121">
        <f t="shared" si="42"/>
        <v>42.63936921743108</v>
      </c>
      <c r="H65" s="122">
        <v>48.5</v>
      </c>
      <c r="I65" s="121">
        <f t="shared" si="43"/>
        <v>-5.860630782568919</v>
      </c>
      <c r="J65" s="123" t="str">
        <f t="shared" si="44"/>
        <v>M4</v>
      </c>
      <c r="K65" s="124">
        <f t="shared" si="45"/>
        <v>33.606710268291266</v>
      </c>
      <c r="L65" s="125">
        <v>3.47</v>
      </c>
      <c r="M65" s="121">
        <f t="shared" si="46"/>
        <v>37.076710268291265</v>
      </c>
      <c r="N65" s="126">
        <v>45</v>
      </c>
      <c r="O65" s="121">
        <f t="shared" si="47"/>
        <v>-7.923289731708735</v>
      </c>
      <c r="P65" s="123" t="str">
        <f t="shared" si="48"/>
        <v>M4</v>
      </c>
      <c r="Q65" s="127">
        <f t="shared" si="49"/>
        <v>-2.0626589491398164</v>
      </c>
      <c r="R65" s="197">
        <f>K65-AVERAGE(K65:K68)</f>
        <v>-1.169921000085452</v>
      </c>
    </row>
    <row r="66" spans="1:18" s="70" customFormat="1" ht="16.5" customHeight="1">
      <c r="A66" s="228"/>
      <c r="B66" s="71">
        <v>836.8</v>
      </c>
      <c r="C66" s="102" t="s">
        <v>59</v>
      </c>
      <c r="D66" s="169">
        <v>63.4</v>
      </c>
      <c r="E66" s="72">
        <v>2.83</v>
      </c>
      <c r="F66" s="73">
        <f t="shared" si="41"/>
        <v>179.422</v>
      </c>
      <c r="G66" s="73">
        <f t="shared" si="42"/>
        <v>45.07751386812046</v>
      </c>
      <c r="H66" s="74">
        <v>48.5</v>
      </c>
      <c r="I66" s="73">
        <f t="shared" si="43"/>
        <v>-3.4224861318795377</v>
      </c>
      <c r="J66" s="109" t="str">
        <f t="shared" si="44"/>
        <v>M3</v>
      </c>
      <c r="K66" s="116">
        <f t="shared" si="45"/>
        <v>36.041785157634656</v>
      </c>
      <c r="L66" s="75">
        <v>3.49</v>
      </c>
      <c r="M66" s="73">
        <f t="shared" si="46"/>
        <v>39.53178515763466</v>
      </c>
      <c r="N66" s="76">
        <v>45</v>
      </c>
      <c r="O66" s="73">
        <f t="shared" si="47"/>
        <v>-5.468214842365342</v>
      </c>
      <c r="P66" s="109" t="str">
        <f t="shared" si="48"/>
        <v>M4</v>
      </c>
      <c r="Q66" s="77">
        <f t="shared" si="49"/>
        <v>-2.045728710485804</v>
      </c>
      <c r="R66" s="197">
        <f>K66-AVERAGE(K65:K68)</f>
        <v>1.2651538892579381</v>
      </c>
    </row>
    <row r="67" spans="1:18" s="70" customFormat="1" ht="16.5" customHeight="1">
      <c r="A67" s="228"/>
      <c r="B67" s="71">
        <v>836.8</v>
      </c>
      <c r="C67" s="102" t="s">
        <v>59</v>
      </c>
      <c r="D67" s="91">
        <v>53.92</v>
      </c>
      <c r="E67" s="72">
        <v>2.86</v>
      </c>
      <c r="F67" s="73">
        <f t="shared" si="41"/>
        <v>154.2112</v>
      </c>
      <c r="G67" s="73">
        <f t="shared" si="42"/>
        <v>43.762318333126125</v>
      </c>
      <c r="H67" s="74">
        <v>48.5</v>
      </c>
      <c r="I67" s="73">
        <f t="shared" si="43"/>
        <v>-4.7376816668738755</v>
      </c>
      <c r="J67" s="109" t="str">
        <f t="shared" si="44"/>
        <v>M3</v>
      </c>
      <c r="K67" s="116">
        <f t="shared" si="45"/>
        <v>34.63499767054527</v>
      </c>
      <c r="L67" s="75">
        <v>3.5</v>
      </c>
      <c r="M67" s="73">
        <f t="shared" si="46"/>
        <v>38.13499767054527</v>
      </c>
      <c r="N67" s="76">
        <v>45</v>
      </c>
      <c r="O67" s="73">
        <f t="shared" si="47"/>
        <v>-6.865002329454732</v>
      </c>
      <c r="P67" s="109" t="str">
        <f t="shared" si="48"/>
        <v>M4</v>
      </c>
      <c r="Q67" s="77">
        <f t="shared" si="49"/>
        <v>-2.127320662580857</v>
      </c>
      <c r="R67" s="197">
        <f>K67-AVERAGE(K65:K68)</f>
        <v>-0.14163359783145069</v>
      </c>
    </row>
    <row r="68" spans="1:18" s="70" customFormat="1" ht="16.5" customHeight="1" thickBot="1">
      <c r="A68" s="228"/>
      <c r="B68" s="149">
        <v>836.8</v>
      </c>
      <c r="C68" s="174" t="s">
        <v>59</v>
      </c>
      <c r="D68" s="150">
        <v>55.1</v>
      </c>
      <c r="E68" s="151">
        <v>2.99</v>
      </c>
      <c r="F68" s="152">
        <f t="shared" si="41"/>
        <v>164.74900000000002</v>
      </c>
      <c r="G68" s="152">
        <f t="shared" si="42"/>
        <v>44.3364557435243</v>
      </c>
      <c r="H68" s="153">
        <v>48.5</v>
      </c>
      <c r="I68" s="152">
        <f t="shared" si="43"/>
        <v>-4.163544256475703</v>
      </c>
      <c r="J68" s="158" t="str">
        <f t="shared" si="44"/>
        <v>M3</v>
      </c>
      <c r="K68" s="170">
        <f t="shared" si="45"/>
        <v>34.823031977035704</v>
      </c>
      <c r="L68" s="156"/>
      <c r="M68" s="152"/>
      <c r="N68" s="157">
        <v>45</v>
      </c>
      <c r="O68" s="152"/>
      <c r="P68" s="158"/>
      <c r="Q68" s="171"/>
      <c r="R68" s="197">
        <f>K68-AVERAGE(K65:K68)</f>
        <v>0.046400708658985934</v>
      </c>
    </row>
    <row r="69" spans="1:18" s="70" customFormat="1" ht="16.5" customHeight="1" thickTop="1">
      <c r="A69" s="228"/>
      <c r="B69" s="118">
        <v>848.8</v>
      </c>
      <c r="C69" s="173" t="s">
        <v>59</v>
      </c>
      <c r="D69" s="119">
        <v>52.8</v>
      </c>
      <c r="E69" s="120">
        <v>2.829</v>
      </c>
      <c r="F69" s="121">
        <f t="shared" si="41"/>
        <v>149.3712</v>
      </c>
      <c r="G69" s="121">
        <f t="shared" si="42"/>
        <v>43.48533739981606</v>
      </c>
      <c r="H69" s="122">
        <v>48.5</v>
      </c>
      <c r="I69" s="121">
        <f t="shared" si="43"/>
        <v>-5.014662600183939</v>
      </c>
      <c r="J69" s="123" t="str">
        <f t="shared" si="44"/>
        <v>M4</v>
      </c>
      <c r="K69" s="124">
        <f t="shared" si="45"/>
        <v>34.452678450676245</v>
      </c>
      <c r="L69" s="125">
        <v>3.47</v>
      </c>
      <c r="M69" s="121">
        <f t="shared" si="46"/>
        <v>37.922678450676244</v>
      </c>
      <c r="N69" s="126">
        <v>45</v>
      </c>
      <c r="O69" s="121">
        <f t="shared" si="47"/>
        <v>-7.077321549323756</v>
      </c>
      <c r="P69" s="123" t="str">
        <f t="shared" si="48"/>
        <v>M4</v>
      </c>
      <c r="Q69" s="127">
        <f t="shared" si="49"/>
        <v>-2.0626589491398164</v>
      </c>
      <c r="R69" s="197">
        <f>K69-AVERAGE(K69:K72)</f>
        <v>-0.9346956209140131</v>
      </c>
    </row>
    <row r="70" spans="1:18" s="70" customFormat="1" ht="16.5" customHeight="1">
      <c r="A70" s="228"/>
      <c r="B70" s="71">
        <v>848.8</v>
      </c>
      <c r="C70" s="102" t="s">
        <v>59</v>
      </c>
      <c r="D70" s="91">
        <v>67.2</v>
      </c>
      <c r="E70" s="72">
        <v>2.83</v>
      </c>
      <c r="F70" s="73">
        <f t="shared" si="41"/>
        <v>190.17600000000002</v>
      </c>
      <c r="G70" s="73">
        <f t="shared" si="42"/>
        <v>45.583114171562315</v>
      </c>
      <c r="H70" s="74">
        <v>48.5</v>
      </c>
      <c r="I70" s="73">
        <f t="shared" si="43"/>
        <v>-2.9168858284376853</v>
      </c>
      <c r="J70" s="109" t="str">
        <f t="shared" si="44"/>
        <v>M3</v>
      </c>
      <c r="K70" s="116">
        <f t="shared" si="45"/>
        <v>36.54738546107651</v>
      </c>
      <c r="L70" s="75">
        <v>3.49</v>
      </c>
      <c r="M70" s="73">
        <f t="shared" si="46"/>
        <v>40.03738546107651</v>
      </c>
      <c r="N70" s="76">
        <v>45</v>
      </c>
      <c r="O70" s="73">
        <f t="shared" si="47"/>
        <v>-4.962614538923489</v>
      </c>
      <c r="P70" s="109" t="str">
        <f t="shared" si="48"/>
        <v>M3</v>
      </c>
      <c r="Q70" s="77">
        <f t="shared" si="49"/>
        <v>-2.045728710485804</v>
      </c>
      <c r="R70" s="197">
        <f>K70-AVERAGE(K69:K72)</f>
        <v>1.1600113894862503</v>
      </c>
    </row>
    <row r="71" spans="1:18" s="70" customFormat="1" ht="16.5" customHeight="1">
      <c r="A71" s="229"/>
      <c r="B71" s="71">
        <v>848.8</v>
      </c>
      <c r="C71" s="102" t="s">
        <v>59</v>
      </c>
      <c r="D71" s="91">
        <v>59.73</v>
      </c>
      <c r="E71" s="72">
        <v>2.86</v>
      </c>
      <c r="F71" s="73">
        <f t="shared" si="41"/>
        <v>170.8278</v>
      </c>
      <c r="G71" s="73">
        <f t="shared" si="42"/>
        <v>44.651170957522304</v>
      </c>
      <c r="H71" s="74">
        <v>48.5</v>
      </c>
      <c r="I71" s="73">
        <f t="shared" si="43"/>
        <v>-3.8488290424776963</v>
      </c>
      <c r="J71" s="109" t="str">
        <f t="shared" si="44"/>
        <v>M3</v>
      </c>
      <c r="K71" s="116">
        <f t="shared" si="45"/>
        <v>35.52385029494144</v>
      </c>
      <c r="L71" s="75">
        <v>3.5</v>
      </c>
      <c r="M71" s="73">
        <f t="shared" si="46"/>
        <v>39.02385029494144</v>
      </c>
      <c r="N71" s="76">
        <v>45</v>
      </c>
      <c r="O71" s="73">
        <f t="shared" si="47"/>
        <v>-5.97614970505856</v>
      </c>
      <c r="P71" s="109" t="str">
        <f t="shared" si="48"/>
        <v>M4</v>
      </c>
      <c r="Q71" s="77">
        <f t="shared" si="49"/>
        <v>-2.127320662580864</v>
      </c>
      <c r="R71" s="197">
        <f>K71-AVERAGE(K69:K72)</f>
        <v>0.13647622335118115</v>
      </c>
    </row>
    <row r="72" spans="1:18" s="70" customFormat="1" ht="16.5" customHeight="1" thickBot="1">
      <c r="A72" s="230"/>
      <c r="B72" s="78">
        <v>848.8</v>
      </c>
      <c r="C72" s="103" t="s">
        <v>59</v>
      </c>
      <c r="D72" s="92">
        <v>56.4</v>
      </c>
      <c r="E72" s="79">
        <v>2.99</v>
      </c>
      <c r="F72" s="80">
        <f t="shared" si="41"/>
        <v>168.636</v>
      </c>
      <c r="G72" s="80">
        <f t="shared" si="42"/>
        <v>44.53900584615543</v>
      </c>
      <c r="H72" s="81">
        <v>48.5</v>
      </c>
      <c r="I72" s="80">
        <f t="shared" si="43"/>
        <v>-3.9609941538445668</v>
      </c>
      <c r="J72" s="110" t="str">
        <f t="shared" si="44"/>
        <v>M3</v>
      </c>
      <c r="K72" s="117">
        <f t="shared" si="45"/>
        <v>35.02558207966685</v>
      </c>
      <c r="L72" s="82"/>
      <c r="M72" s="80"/>
      <c r="N72" s="83">
        <v>45</v>
      </c>
      <c r="O72" s="80"/>
      <c r="P72" s="110"/>
      <c r="Q72" s="84"/>
      <c r="R72" s="197">
        <f>K72-AVERAGE(K69:K72)</f>
        <v>-0.36179199192341116</v>
      </c>
    </row>
    <row r="73" spans="1:18" s="85" customFormat="1" ht="16.5" customHeight="1">
      <c r="A73" s="227" t="s">
        <v>5</v>
      </c>
      <c r="B73" s="63">
        <v>1850.2</v>
      </c>
      <c r="C73" s="101" t="s">
        <v>59</v>
      </c>
      <c r="D73" s="90">
        <v>18.4</v>
      </c>
      <c r="E73" s="64">
        <v>2.79</v>
      </c>
      <c r="F73" s="65">
        <f t="shared" si="41"/>
        <v>51.336</v>
      </c>
      <c r="G73" s="65">
        <f t="shared" si="42"/>
        <v>34.20844052566268</v>
      </c>
      <c r="H73" s="66">
        <v>38.5</v>
      </c>
      <c r="I73" s="65">
        <f t="shared" si="43"/>
        <v>-4.291559474337319</v>
      </c>
      <c r="J73" s="108" t="str">
        <f t="shared" si="44"/>
        <v>M3</v>
      </c>
      <c r="K73" s="115">
        <f t="shared" si="45"/>
        <v>25.29635646019073</v>
      </c>
      <c r="L73" s="67">
        <v>3.27</v>
      </c>
      <c r="M73" s="65">
        <f t="shared" si="46"/>
        <v>28.56635646019073</v>
      </c>
      <c r="N73" s="68">
        <v>35</v>
      </c>
      <c r="O73" s="65">
        <f t="shared" si="47"/>
        <v>-6.433643539809271</v>
      </c>
      <c r="P73" s="108" t="str">
        <f t="shared" si="48"/>
        <v>M4</v>
      </c>
      <c r="Q73" s="69">
        <f t="shared" si="49"/>
        <v>-2.142084065471952</v>
      </c>
      <c r="R73" s="197">
        <f>K73-AVERAGE(K73:K76)</f>
        <v>-0.7859790687085777</v>
      </c>
    </row>
    <row r="74" spans="1:18" s="85" customFormat="1" ht="16.5" customHeight="1">
      <c r="A74" s="228"/>
      <c r="B74" s="71">
        <v>1850.2</v>
      </c>
      <c r="C74" s="102" t="s">
        <v>59</v>
      </c>
      <c r="D74" s="91">
        <v>17.9</v>
      </c>
      <c r="E74" s="72">
        <v>2.82</v>
      </c>
      <c r="F74" s="73">
        <f t="shared" si="41"/>
        <v>50.477999999999994</v>
      </c>
      <c r="G74" s="73">
        <f t="shared" si="42"/>
        <v>34.062042785985085</v>
      </c>
      <c r="H74" s="74">
        <v>38.5</v>
      </c>
      <c r="I74" s="73">
        <f t="shared" si="43"/>
        <v>-4.437957214014915</v>
      </c>
      <c r="J74" s="109" t="str">
        <f t="shared" si="44"/>
        <v>M3</v>
      </c>
      <c r="K74" s="116">
        <f t="shared" si="45"/>
        <v>25.057060619597863</v>
      </c>
      <c r="L74" s="75">
        <v>3.38</v>
      </c>
      <c r="M74" s="73">
        <f t="shared" si="46"/>
        <v>28.43706061959786</v>
      </c>
      <c r="N74" s="76">
        <v>35</v>
      </c>
      <c r="O74" s="73">
        <f t="shared" si="47"/>
        <v>-6.562939380402138</v>
      </c>
      <c r="P74" s="109" t="str">
        <f t="shared" si="48"/>
        <v>M4</v>
      </c>
      <c r="Q74" s="77">
        <f t="shared" si="49"/>
        <v>-2.1249821663872233</v>
      </c>
      <c r="R74" s="197">
        <f>K74-AVERAGE(K73:K76)</f>
        <v>-1.0252749093014444</v>
      </c>
    </row>
    <row r="75" spans="1:18" s="85" customFormat="1" ht="16.5" customHeight="1">
      <c r="A75" s="228"/>
      <c r="B75" s="71">
        <v>1850.2</v>
      </c>
      <c r="C75" s="102" t="s">
        <v>59</v>
      </c>
      <c r="D75" s="91">
        <v>25.5</v>
      </c>
      <c r="E75" s="72">
        <v>2.84</v>
      </c>
      <c r="F75" s="73">
        <f t="shared" si="41"/>
        <v>72.42</v>
      </c>
      <c r="G75" s="73">
        <f t="shared" si="42"/>
        <v>37.19717040961986</v>
      </c>
      <c r="H75" s="74">
        <v>38.5</v>
      </c>
      <c r="I75" s="73">
        <f t="shared" si="43"/>
        <v>-1.3028295903801421</v>
      </c>
      <c r="J75" s="109" t="str">
        <f t="shared" si="44"/>
        <v>M3</v>
      </c>
      <c r="K75" s="116">
        <f t="shared" si="45"/>
        <v>28.130803608679106</v>
      </c>
      <c r="L75" s="75">
        <v>3.5</v>
      </c>
      <c r="M75" s="73">
        <f t="shared" si="46"/>
        <v>31.630803608679106</v>
      </c>
      <c r="N75" s="76">
        <v>35</v>
      </c>
      <c r="O75" s="73">
        <f t="shared" si="47"/>
        <v>-3.3691963913208944</v>
      </c>
      <c r="P75" s="109" t="str">
        <f t="shared" si="48"/>
        <v>M3</v>
      </c>
      <c r="Q75" s="77">
        <f t="shared" si="49"/>
        <v>-2.0663668009407523</v>
      </c>
      <c r="R75" s="197">
        <f>K75-AVERAGE(K73:K76)</f>
        <v>2.0484680797797985</v>
      </c>
    </row>
    <row r="76" spans="1:18" s="85" customFormat="1" ht="16.5" customHeight="1" thickBot="1">
      <c r="A76" s="228"/>
      <c r="B76" s="149">
        <v>1850.2</v>
      </c>
      <c r="C76" s="174" t="s">
        <v>59</v>
      </c>
      <c r="D76" s="191">
        <v>19.6</v>
      </c>
      <c r="E76" s="151">
        <v>2.87</v>
      </c>
      <c r="F76" s="152">
        <f aca="true" t="shared" si="50" ref="F76:F82">(D76*E76)</f>
        <v>56.25200000000001</v>
      </c>
      <c r="G76" s="152">
        <f aca="true" t="shared" si="51" ref="G76:G82">20*LOG(F76)</f>
        <v>35.00275936180937</v>
      </c>
      <c r="H76" s="153">
        <v>38.5</v>
      </c>
      <c r="I76" s="152">
        <f aca="true" t="shared" si="52" ref="I76:I82">(G76-H76)</f>
        <v>-3.4972406381906325</v>
      </c>
      <c r="J76" s="158" t="str">
        <f aca="true" t="shared" si="53" ref="J76:J82">IF(I76&gt;0,"M2",IF(I76&lt;-5,"M4","M3"))</f>
        <v>M3</v>
      </c>
      <c r="K76" s="170">
        <f aca="true" t="shared" si="54" ref="K76:K82">20*LOG(D76)</f>
        <v>25.845121427129524</v>
      </c>
      <c r="L76" s="156"/>
      <c r="M76" s="152"/>
      <c r="N76" s="157">
        <v>35</v>
      </c>
      <c r="O76" s="152"/>
      <c r="P76" s="158"/>
      <c r="Q76" s="171"/>
      <c r="R76" s="197">
        <f>K76-AVERAGE(K73:K76)</f>
        <v>-0.23721410176978353</v>
      </c>
    </row>
    <row r="77" spans="1:18" s="85" customFormat="1" ht="16.5" customHeight="1" thickTop="1">
      <c r="A77" s="228"/>
      <c r="B77" s="118">
        <v>1880</v>
      </c>
      <c r="C77" s="173" t="s">
        <v>59</v>
      </c>
      <c r="D77" s="119">
        <v>20.8</v>
      </c>
      <c r="E77" s="120">
        <v>2.79</v>
      </c>
      <c r="F77" s="121">
        <f t="shared" si="50"/>
        <v>58.032000000000004</v>
      </c>
      <c r="G77" s="121">
        <f t="shared" si="51"/>
        <v>35.273350764727184</v>
      </c>
      <c r="H77" s="122">
        <v>38.5</v>
      </c>
      <c r="I77" s="121">
        <f t="shared" si="52"/>
        <v>-3.2266492352728164</v>
      </c>
      <c r="J77" s="123" t="str">
        <f t="shared" si="53"/>
        <v>M3</v>
      </c>
      <c r="K77" s="124">
        <f t="shared" si="54"/>
        <v>26.361266699255232</v>
      </c>
      <c r="L77" s="125">
        <v>3.27</v>
      </c>
      <c r="M77" s="121">
        <f aca="true" t="shared" si="55" ref="M77:M82">K77+L77</f>
        <v>29.63126669925523</v>
      </c>
      <c r="N77" s="126">
        <v>35</v>
      </c>
      <c r="O77" s="121">
        <f aca="true" t="shared" si="56" ref="O77:O82">(M77-N77)</f>
        <v>-5.368733300744768</v>
      </c>
      <c r="P77" s="123" t="str">
        <f aca="true" t="shared" si="57" ref="P77:P82">IF(O77&gt;0,"M2",IF(O77&lt;-5,"M4","M3"))</f>
        <v>M4</v>
      </c>
      <c r="Q77" s="127">
        <f aca="true" t="shared" si="58" ref="Q77:Q82">O77-I77</f>
        <v>-2.142084065471952</v>
      </c>
      <c r="R77" s="197">
        <f>K77-AVERAGE(K77:K80)</f>
        <v>-0.8442485346219755</v>
      </c>
    </row>
    <row r="78" spans="1:18" s="85" customFormat="1" ht="16.5" customHeight="1">
      <c r="A78" s="228"/>
      <c r="B78" s="71">
        <v>1880</v>
      </c>
      <c r="C78" s="102" t="s">
        <v>59</v>
      </c>
      <c r="D78" s="91">
        <v>20.7</v>
      </c>
      <c r="E78" s="72">
        <v>2.82</v>
      </c>
      <c r="F78" s="73">
        <f t="shared" si="50"/>
        <v>58.373999999999995</v>
      </c>
      <c r="G78" s="73">
        <f t="shared" si="51"/>
        <v>35.32438907552557</v>
      </c>
      <c r="H78" s="74">
        <v>38.5</v>
      </c>
      <c r="I78" s="73">
        <f t="shared" si="52"/>
        <v>-3.1756109244744266</v>
      </c>
      <c r="J78" s="109" t="str">
        <f t="shared" si="53"/>
        <v>M3</v>
      </c>
      <c r="K78" s="116">
        <f t="shared" si="54"/>
        <v>26.31940690913836</v>
      </c>
      <c r="L78" s="75">
        <v>3.38</v>
      </c>
      <c r="M78" s="73">
        <f t="shared" si="55"/>
        <v>29.699406909138357</v>
      </c>
      <c r="N78" s="76">
        <v>35</v>
      </c>
      <c r="O78" s="73">
        <f t="shared" si="56"/>
        <v>-5.300593090861643</v>
      </c>
      <c r="P78" s="109" t="str">
        <f t="shared" si="57"/>
        <v>M4</v>
      </c>
      <c r="Q78" s="77">
        <f t="shared" si="58"/>
        <v>-2.124982166387216</v>
      </c>
      <c r="R78" s="197">
        <f>K78-AVERAGE(K77:K80)</f>
        <v>-0.8861083247388493</v>
      </c>
    </row>
    <row r="79" spans="1:18" s="85" customFormat="1" ht="16.5" customHeight="1">
      <c r="A79" s="228"/>
      <c r="B79" s="71">
        <v>1880</v>
      </c>
      <c r="C79" s="102" t="s">
        <v>59</v>
      </c>
      <c r="D79" s="91">
        <v>28.63</v>
      </c>
      <c r="E79" s="72">
        <v>2.84</v>
      </c>
      <c r="F79" s="73">
        <f t="shared" si="50"/>
        <v>81.30919999999999</v>
      </c>
      <c r="G79" s="73">
        <f t="shared" si="51"/>
        <v>38.202793761372725</v>
      </c>
      <c r="H79" s="74">
        <v>38.5</v>
      </c>
      <c r="I79" s="73">
        <f t="shared" si="52"/>
        <v>-0.29720623862727535</v>
      </c>
      <c r="J79" s="109" t="str">
        <f t="shared" si="53"/>
        <v>M3</v>
      </c>
      <c r="K79" s="116">
        <f t="shared" si="54"/>
        <v>29.136426960431972</v>
      </c>
      <c r="L79" s="75">
        <v>3.5</v>
      </c>
      <c r="M79" s="73">
        <f t="shared" si="55"/>
        <v>32.636426960431976</v>
      </c>
      <c r="N79" s="76">
        <v>35</v>
      </c>
      <c r="O79" s="73">
        <f t="shared" si="56"/>
        <v>-2.363573039568024</v>
      </c>
      <c r="P79" s="109" t="str">
        <f t="shared" si="57"/>
        <v>M3</v>
      </c>
      <c r="Q79" s="77">
        <f t="shared" si="58"/>
        <v>-2.0663668009407488</v>
      </c>
      <c r="R79" s="197">
        <f>K79-AVERAGE(K77:K80)</f>
        <v>1.9309117265547648</v>
      </c>
    </row>
    <row r="80" spans="1:18" s="85" customFormat="1" ht="16.5" customHeight="1" thickBot="1">
      <c r="A80" s="228"/>
      <c r="B80" s="149">
        <v>1880</v>
      </c>
      <c r="C80" s="174" t="s">
        <v>59</v>
      </c>
      <c r="D80" s="191">
        <v>22.4</v>
      </c>
      <c r="E80" s="151">
        <v>2.88</v>
      </c>
      <c r="F80" s="152">
        <f t="shared" si="50"/>
        <v>64.512</v>
      </c>
      <c r="G80" s="152">
        <f t="shared" si="51"/>
        <v>36.19281012186787</v>
      </c>
      <c r="H80" s="153">
        <v>38.5</v>
      </c>
      <c r="I80" s="152">
        <f t="shared" si="52"/>
        <v>-2.307189878132128</v>
      </c>
      <c r="J80" s="158" t="str">
        <f t="shared" si="53"/>
        <v>M3</v>
      </c>
      <c r="K80" s="170">
        <f t="shared" si="54"/>
        <v>27.004960366683257</v>
      </c>
      <c r="L80" s="156"/>
      <c r="M80" s="152"/>
      <c r="N80" s="157">
        <v>35</v>
      </c>
      <c r="O80" s="152"/>
      <c r="P80" s="158"/>
      <c r="Q80" s="171"/>
      <c r="R80" s="197">
        <f>K80-AVERAGE(K77:K80)</f>
        <v>-0.20055486719395077</v>
      </c>
    </row>
    <row r="81" spans="1:18" s="85" customFormat="1" ht="16.5" customHeight="1" thickTop="1">
      <c r="A81" s="228"/>
      <c r="B81" s="118">
        <v>1909.8</v>
      </c>
      <c r="C81" s="173" t="s">
        <v>59</v>
      </c>
      <c r="D81" s="119">
        <v>23.8</v>
      </c>
      <c r="E81" s="120">
        <v>2.79</v>
      </c>
      <c r="F81" s="121">
        <f t="shared" si="50"/>
        <v>66.402</v>
      </c>
      <c r="G81" s="121">
        <f t="shared" si="51"/>
        <v>36.44362320660219</v>
      </c>
      <c r="H81" s="122">
        <v>38.5</v>
      </c>
      <c r="I81" s="121">
        <f t="shared" si="52"/>
        <v>-2.05637679339781</v>
      </c>
      <c r="J81" s="123" t="str">
        <f t="shared" si="53"/>
        <v>M3</v>
      </c>
      <c r="K81" s="124">
        <f t="shared" si="54"/>
        <v>27.531539141130242</v>
      </c>
      <c r="L81" s="125">
        <v>3.27</v>
      </c>
      <c r="M81" s="121">
        <f t="shared" si="55"/>
        <v>30.80153914113024</v>
      </c>
      <c r="N81" s="126">
        <v>35</v>
      </c>
      <c r="O81" s="121">
        <f t="shared" si="56"/>
        <v>-4.198460858869758</v>
      </c>
      <c r="P81" s="123" t="str">
        <f t="shared" si="57"/>
        <v>M3</v>
      </c>
      <c r="Q81" s="127">
        <f t="shared" si="58"/>
        <v>-2.1420840654719484</v>
      </c>
      <c r="R81" s="197">
        <f>K81-AVERAGE(K81:K84)</f>
        <v>-0.27188578717120393</v>
      </c>
    </row>
    <row r="82" spans="1:18" s="85" customFormat="1" ht="16.5" customHeight="1">
      <c r="A82" s="228"/>
      <c r="B82" s="71">
        <v>1909.8</v>
      </c>
      <c r="C82" s="102" t="s">
        <v>59</v>
      </c>
      <c r="D82" s="91">
        <v>22.2</v>
      </c>
      <c r="E82" s="72">
        <v>2.82</v>
      </c>
      <c r="F82" s="73">
        <f t="shared" si="50"/>
        <v>62.60399999999999</v>
      </c>
      <c r="G82" s="73">
        <f t="shared" si="51"/>
        <v>35.9320416554</v>
      </c>
      <c r="H82" s="74">
        <v>38.5</v>
      </c>
      <c r="I82" s="73">
        <f t="shared" si="52"/>
        <v>-2.567958344600001</v>
      </c>
      <c r="J82" s="109" t="str">
        <f t="shared" si="53"/>
        <v>M3</v>
      </c>
      <c r="K82" s="116">
        <f t="shared" si="54"/>
        <v>26.927059489012773</v>
      </c>
      <c r="L82" s="75">
        <v>3.38</v>
      </c>
      <c r="M82" s="73">
        <f t="shared" si="55"/>
        <v>30.307059489012772</v>
      </c>
      <c r="N82" s="76">
        <v>35</v>
      </c>
      <c r="O82" s="73">
        <f t="shared" si="56"/>
        <v>-4.692940510987228</v>
      </c>
      <c r="P82" s="109" t="str">
        <f t="shared" si="57"/>
        <v>M3</v>
      </c>
      <c r="Q82" s="77">
        <f t="shared" si="58"/>
        <v>-2.124982166387227</v>
      </c>
      <c r="R82" s="197">
        <f>K82-AVERAGE(K81:K84)</f>
        <v>-0.8763654392886728</v>
      </c>
    </row>
    <row r="83" spans="1:18" s="85" customFormat="1" ht="16.5" customHeight="1">
      <c r="A83" s="229"/>
      <c r="B83" s="71">
        <v>1909.8</v>
      </c>
      <c r="C83" s="102" t="s">
        <v>59</v>
      </c>
      <c r="D83" s="91">
        <v>30.32</v>
      </c>
      <c r="E83" s="72">
        <v>2.84</v>
      </c>
      <c r="F83" s="73">
        <f>(D83*E83)</f>
        <v>86.1088</v>
      </c>
      <c r="G83" s="73">
        <f>20*LOG(F83)</f>
        <v>38.700950740141074</v>
      </c>
      <c r="H83" s="74">
        <v>38.5</v>
      </c>
      <c r="I83" s="73">
        <f>(G83-H83)</f>
        <v>0.2009507401410744</v>
      </c>
      <c r="J83" s="109" t="str">
        <f>IF(I83&gt;0,"M2",IF(I83&lt;-5,"M4","M3"))</f>
        <v>M2</v>
      </c>
      <c r="K83" s="116">
        <f>20*LOG(D83)</f>
        <v>29.63458393920032</v>
      </c>
      <c r="L83" s="75">
        <v>3.5</v>
      </c>
      <c r="M83" s="73">
        <f>K83+L83</f>
        <v>33.13458393920032</v>
      </c>
      <c r="N83" s="76">
        <v>35</v>
      </c>
      <c r="O83" s="73">
        <f>(M83-N83)</f>
        <v>-1.8654160607996815</v>
      </c>
      <c r="P83" s="109" t="str">
        <f>IF(O83&gt;0,"M2",IF(O83&lt;-5,"M4","M3"))</f>
        <v>M3</v>
      </c>
      <c r="Q83" s="77">
        <f>O83-I83</f>
        <v>-2.066366800940756</v>
      </c>
      <c r="R83" s="197">
        <f>K83-AVERAGE(K81:K84)</f>
        <v>1.8311590108988725</v>
      </c>
    </row>
    <row r="84" spans="1:18" s="85" customFormat="1" ht="16.5" customHeight="1" thickBot="1">
      <c r="A84" s="230"/>
      <c r="B84" s="78">
        <v>1909.8</v>
      </c>
      <c r="C84" s="103" t="s">
        <v>59</v>
      </c>
      <c r="D84" s="192">
        <v>22.7</v>
      </c>
      <c r="E84" s="79">
        <v>2.88</v>
      </c>
      <c r="F84" s="80">
        <f>(D84*E84)</f>
        <v>65.37599999999999</v>
      </c>
      <c r="G84" s="80">
        <f>20*LOG(F84)</f>
        <v>36.30836689904707</v>
      </c>
      <c r="H84" s="81">
        <v>38.5</v>
      </c>
      <c r="I84" s="80">
        <f>(G84-H84)</f>
        <v>-2.1916331009529273</v>
      </c>
      <c r="J84" s="110" t="str">
        <f>IF(I84&gt;0,"M2",IF(I84&lt;-5,"M4","M3"))</f>
        <v>M3</v>
      </c>
      <c r="K84" s="117">
        <f>20*LOG(D84)</f>
        <v>27.120517143862454</v>
      </c>
      <c r="L84" s="82"/>
      <c r="M84" s="80"/>
      <c r="N84" s="83">
        <v>35</v>
      </c>
      <c r="O84" s="80"/>
      <c r="P84" s="110"/>
      <c r="Q84" s="84"/>
      <c r="R84" s="197">
        <f>K84-AVERAGE(K81:K84)</f>
        <v>-0.6829077844389921</v>
      </c>
    </row>
    <row r="85" spans="1:18" s="85" customFormat="1" ht="16.5" customHeight="1">
      <c r="A85" s="227" t="s">
        <v>6</v>
      </c>
      <c r="B85" s="63">
        <v>826.4</v>
      </c>
      <c r="C85" s="101" t="s">
        <v>59</v>
      </c>
      <c r="D85" s="90">
        <v>52.5</v>
      </c>
      <c r="E85" s="64">
        <v>0.961</v>
      </c>
      <c r="F85" s="65">
        <f>(D85*E85)</f>
        <v>50.4525</v>
      </c>
      <c r="G85" s="65">
        <f>20*LOG(F85)</f>
        <v>34.05765382149005</v>
      </c>
      <c r="H85" s="66">
        <v>51</v>
      </c>
      <c r="I85" s="65">
        <f>(G85-H85)</f>
        <v>-16.94234617850995</v>
      </c>
      <c r="J85" s="108" t="str">
        <f>IF(I85&gt;0,"M2",IF(I85&lt;-5,"M4","M3"))</f>
        <v>M4</v>
      </c>
      <c r="K85" s="115">
        <f>20*LOG(D85)</f>
        <v>34.40318606811913</v>
      </c>
      <c r="L85" s="67">
        <v>-13.8</v>
      </c>
      <c r="M85" s="65">
        <f>K85+L85</f>
        <v>20.603186068119133</v>
      </c>
      <c r="N85" s="68">
        <v>45</v>
      </c>
      <c r="O85" s="65">
        <f>(M85-N85)</f>
        <v>-24.396813931880867</v>
      </c>
      <c r="P85" s="108" t="str">
        <f>IF(O85&gt;0,"M2",IF(O85&lt;-5,"M4","M3"))</f>
        <v>M4</v>
      </c>
      <c r="Q85" s="69">
        <f>O85-I85</f>
        <v>-7.454467753370917</v>
      </c>
      <c r="R85" s="197">
        <f>K85-AVERAGE(K85:K88)</f>
        <v>0.3526102112646754</v>
      </c>
    </row>
    <row r="86" spans="1:18" s="85" customFormat="1" ht="16.5" customHeight="1">
      <c r="A86" s="228"/>
      <c r="B86" s="71">
        <v>826.4</v>
      </c>
      <c r="C86" s="102" t="s">
        <v>59</v>
      </c>
      <c r="D86" s="91">
        <v>53.4</v>
      </c>
      <c r="E86" s="72">
        <v>1.02</v>
      </c>
      <c r="F86" s="73">
        <f>(D86*E86)</f>
        <v>54.467999999999996</v>
      </c>
      <c r="G86" s="73">
        <f>20*LOG(F86)</f>
        <v>34.72282857580948</v>
      </c>
      <c r="H86" s="74">
        <v>51</v>
      </c>
      <c r="I86" s="73">
        <f>(G86-H86)</f>
        <v>-16.27717142419052</v>
      </c>
      <c r="J86" s="109" t="str">
        <f>IF(I86&gt;0,"M2",IF(I86&lt;-5,"M4","M3"))</f>
        <v>M4</v>
      </c>
      <c r="K86" s="116">
        <f>20*LOG(D86)</f>
        <v>34.55082514057113</v>
      </c>
      <c r="L86" s="75">
        <v>-20.01</v>
      </c>
      <c r="M86" s="73">
        <f>K86+L86</f>
        <v>14.540825140571126</v>
      </c>
      <c r="N86" s="76">
        <v>45</v>
      </c>
      <c r="O86" s="73">
        <f>(M86-N86)</f>
        <v>-30.459174859428874</v>
      </c>
      <c r="P86" s="109" t="str">
        <f>IF(O86&gt;0,"M2",IF(O86&lt;-5,"M4","M3"))</f>
        <v>M4</v>
      </c>
      <c r="Q86" s="77">
        <f>O86-I86</f>
        <v>-14.182003435238354</v>
      </c>
      <c r="R86" s="197">
        <f>K86-AVERAGE(K85:K88)</f>
        <v>0.5002492837166699</v>
      </c>
    </row>
    <row r="87" spans="1:18" s="85" customFormat="1" ht="16.5" customHeight="1">
      <c r="A87" s="228"/>
      <c r="B87" s="71">
        <v>826.4</v>
      </c>
      <c r="C87" s="102" t="s">
        <v>59</v>
      </c>
      <c r="D87" s="91">
        <v>47.4</v>
      </c>
      <c r="E87" s="72">
        <v>0.99</v>
      </c>
      <c r="F87" s="73">
        <f>(D87*E87)</f>
        <v>46.925999999999995</v>
      </c>
      <c r="G87" s="73">
        <f>20*LOG(F87)</f>
        <v>33.4282707254327</v>
      </c>
      <c r="H87" s="74">
        <v>51</v>
      </c>
      <c r="I87" s="73">
        <f>(G87-H87)</f>
        <v>-17.571729274567303</v>
      </c>
      <c r="J87" s="109" t="str">
        <f>IF(I87&gt;0,"M2",IF(I87&lt;-5,"M4","M3"))</f>
        <v>M4</v>
      </c>
      <c r="K87" s="116">
        <f>20*LOG(D87)</f>
        <v>33.5155668334817</v>
      </c>
      <c r="L87" s="75">
        <v>-20.3</v>
      </c>
      <c r="M87" s="73">
        <f>K87+L87</f>
        <v>13.215566833481699</v>
      </c>
      <c r="N87" s="76">
        <v>45</v>
      </c>
      <c r="O87" s="73">
        <f>(M87-N87)</f>
        <v>-31.7844331665183</v>
      </c>
      <c r="P87" s="109" t="str">
        <f>IF(O87&gt;0,"M2",IF(O87&lt;-5,"M4","M3"))</f>
        <v>M4</v>
      </c>
      <c r="Q87" s="77">
        <f>O87-I87</f>
        <v>-14.212703891950998</v>
      </c>
      <c r="R87" s="197">
        <f>K87-AVERAGE(K85:K88)</f>
        <v>-0.5350090233727585</v>
      </c>
    </row>
    <row r="88" spans="1:18" s="85" customFormat="1" ht="16.5" customHeight="1" thickBot="1">
      <c r="A88" s="228"/>
      <c r="B88" s="149">
        <v>826.4</v>
      </c>
      <c r="C88" s="174" t="s">
        <v>59</v>
      </c>
      <c r="D88" s="150">
        <v>48.6</v>
      </c>
      <c r="E88" s="151">
        <v>0.98</v>
      </c>
      <c r="F88" s="152">
        <f aca="true" t="shared" si="59" ref="F88:F94">(D88*E88)</f>
        <v>47.628</v>
      </c>
      <c r="G88" s="152">
        <f aca="true" t="shared" si="60" ref="G88:G94">20*LOG(F88)</f>
        <v>33.557246899095766</v>
      </c>
      <c r="H88" s="153">
        <v>51</v>
      </c>
      <c r="I88" s="152">
        <f aca="true" t="shared" si="61" ref="I88:I94">(G88-H88)</f>
        <v>-17.442753100904234</v>
      </c>
      <c r="J88" s="158" t="str">
        <f aca="true" t="shared" si="62" ref="J88:J94">IF(I88&gt;0,"M2",IF(I88&lt;-5,"M4","M3"))</f>
        <v>M4</v>
      </c>
      <c r="K88" s="170">
        <f aca="true" t="shared" si="63" ref="K88:K94">20*LOG(D88)</f>
        <v>33.73272538524587</v>
      </c>
      <c r="L88" s="156"/>
      <c r="M88" s="152"/>
      <c r="N88" s="157">
        <v>45</v>
      </c>
      <c r="O88" s="152"/>
      <c r="P88" s="158"/>
      <c r="Q88" s="171"/>
      <c r="R88" s="197">
        <f>K88-AVERAGE(K85:K88)</f>
        <v>-0.3178504716085868</v>
      </c>
    </row>
    <row r="89" spans="1:18" s="85" customFormat="1" ht="16.5" customHeight="1" thickTop="1">
      <c r="A89" s="228"/>
      <c r="B89" s="118">
        <v>836.4</v>
      </c>
      <c r="C89" s="173" t="s">
        <v>59</v>
      </c>
      <c r="D89" s="119">
        <v>39.7</v>
      </c>
      <c r="E89" s="120">
        <v>0.961</v>
      </c>
      <c r="F89" s="121">
        <f t="shared" si="59"/>
        <v>38.1517</v>
      </c>
      <c r="G89" s="121">
        <f t="shared" si="60"/>
        <v>31.63027788863321</v>
      </c>
      <c r="H89" s="122">
        <v>51</v>
      </c>
      <c r="I89" s="121">
        <f t="shared" si="61"/>
        <v>-19.36972211136679</v>
      </c>
      <c r="J89" s="123" t="str">
        <f t="shared" si="62"/>
        <v>M4</v>
      </c>
      <c r="K89" s="124">
        <f t="shared" si="63"/>
        <v>31.975810135262304</v>
      </c>
      <c r="L89" s="125">
        <v>-13.8</v>
      </c>
      <c r="M89" s="121">
        <f aca="true" t="shared" si="64" ref="M89:M94">K89+L89</f>
        <v>18.175810135262303</v>
      </c>
      <c r="N89" s="126">
        <v>45</v>
      </c>
      <c r="O89" s="121">
        <f aca="true" t="shared" si="65" ref="O89:O94">(M89-N89)</f>
        <v>-26.824189864737697</v>
      </c>
      <c r="P89" s="123" t="str">
        <f aca="true" t="shared" si="66" ref="P89:P94">IF(O89&gt;0,"M2",IF(O89&lt;-5,"M4","M3"))</f>
        <v>M4</v>
      </c>
      <c r="Q89" s="127">
        <f aca="true" t="shared" si="67" ref="Q89:Q94">O89-I89</f>
        <v>-7.454467753370906</v>
      </c>
      <c r="R89" s="197">
        <f>K89-AVERAGE(K89:K92)</f>
        <v>-1.3416383749538063</v>
      </c>
    </row>
    <row r="90" spans="1:18" s="85" customFormat="1" ht="16.5" customHeight="1">
      <c r="A90" s="228"/>
      <c r="B90" s="71">
        <v>836.4</v>
      </c>
      <c r="C90" s="102" t="s">
        <v>59</v>
      </c>
      <c r="D90" s="91">
        <v>55.6</v>
      </c>
      <c r="E90" s="72">
        <v>1.02</v>
      </c>
      <c r="F90" s="73">
        <f t="shared" si="59"/>
        <v>56.712</v>
      </c>
      <c r="G90" s="73">
        <f t="shared" si="60"/>
        <v>35.0734992668795</v>
      </c>
      <c r="H90" s="74">
        <v>51</v>
      </c>
      <c r="I90" s="73">
        <f t="shared" si="61"/>
        <v>-15.926500733120498</v>
      </c>
      <c r="J90" s="109" t="str">
        <f t="shared" si="62"/>
        <v>M4</v>
      </c>
      <c r="K90" s="116">
        <f t="shared" si="63"/>
        <v>34.90149583164115</v>
      </c>
      <c r="L90" s="75">
        <v>-20.01</v>
      </c>
      <c r="M90" s="73">
        <f t="shared" si="64"/>
        <v>14.891495831641148</v>
      </c>
      <c r="N90" s="76">
        <v>45</v>
      </c>
      <c r="O90" s="73">
        <f t="shared" si="65"/>
        <v>-30.108504168358852</v>
      </c>
      <c r="P90" s="109" t="str">
        <f t="shared" si="66"/>
        <v>M4</v>
      </c>
      <c r="Q90" s="77">
        <f t="shared" si="67"/>
        <v>-14.182003435238354</v>
      </c>
      <c r="R90" s="197">
        <f>K90-AVERAGE(K89:K92)</f>
        <v>1.5840473214250395</v>
      </c>
    </row>
    <row r="91" spans="1:18" s="85" customFormat="1" ht="16.5" customHeight="1">
      <c r="A91" s="228"/>
      <c r="B91" s="71">
        <v>836.4</v>
      </c>
      <c r="C91" s="102" t="s">
        <v>59</v>
      </c>
      <c r="D91" s="91">
        <v>44.7</v>
      </c>
      <c r="E91" s="72">
        <v>0.99</v>
      </c>
      <c r="F91" s="73">
        <f t="shared" si="59"/>
        <v>44.253</v>
      </c>
      <c r="G91" s="73">
        <f t="shared" si="60"/>
        <v>32.918854354589726</v>
      </c>
      <c r="H91" s="74">
        <v>51</v>
      </c>
      <c r="I91" s="73">
        <f t="shared" si="61"/>
        <v>-18.081145645410274</v>
      </c>
      <c r="J91" s="109" t="str">
        <f t="shared" si="62"/>
        <v>M4</v>
      </c>
      <c r="K91" s="116">
        <f t="shared" si="63"/>
        <v>33.00615046263873</v>
      </c>
      <c r="L91" s="75">
        <v>-20.2</v>
      </c>
      <c r="M91" s="73">
        <f t="shared" si="64"/>
        <v>12.80615046263873</v>
      </c>
      <c r="N91" s="76">
        <v>45</v>
      </c>
      <c r="O91" s="73">
        <f t="shared" si="65"/>
        <v>-32.193849537361274</v>
      </c>
      <c r="P91" s="109" t="str">
        <f t="shared" si="66"/>
        <v>M4</v>
      </c>
      <c r="Q91" s="77">
        <f t="shared" si="67"/>
        <v>-14.112703891951</v>
      </c>
      <c r="R91" s="197">
        <f>K91-AVERAGE(K89:K92)</f>
        <v>-0.311298047577381</v>
      </c>
    </row>
    <row r="92" spans="1:18" s="85" customFormat="1" ht="16.5" customHeight="1" thickBot="1">
      <c r="A92" s="228"/>
      <c r="B92" s="149">
        <v>836.4</v>
      </c>
      <c r="C92" s="174" t="s">
        <v>59</v>
      </c>
      <c r="D92" s="150">
        <v>46.7</v>
      </c>
      <c r="E92" s="151">
        <v>0.98</v>
      </c>
      <c r="F92" s="152">
        <f t="shared" si="59"/>
        <v>45.766000000000005</v>
      </c>
      <c r="G92" s="152">
        <f t="shared" si="60"/>
        <v>33.21085912517214</v>
      </c>
      <c r="H92" s="153">
        <v>51</v>
      </c>
      <c r="I92" s="152">
        <f t="shared" si="61"/>
        <v>-17.789140874827858</v>
      </c>
      <c r="J92" s="158" t="str">
        <f t="shared" si="62"/>
        <v>M4</v>
      </c>
      <c r="K92" s="170">
        <f t="shared" si="63"/>
        <v>33.38633761132225</v>
      </c>
      <c r="L92" s="156"/>
      <c r="M92" s="152"/>
      <c r="N92" s="157">
        <v>45</v>
      </c>
      <c r="O92" s="152"/>
      <c r="P92" s="158"/>
      <c r="Q92" s="171"/>
      <c r="R92" s="197">
        <f>K92-AVERAGE(K89:K92)</f>
        <v>0.06888910110613722</v>
      </c>
    </row>
    <row r="93" spans="1:18" s="85" customFormat="1" ht="16.5" customHeight="1" thickTop="1">
      <c r="A93" s="228"/>
      <c r="B93" s="118">
        <v>846.6</v>
      </c>
      <c r="C93" s="173" t="s">
        <v>59</v>
      </c>
      <c r="D93" s="119">
        <v>53.4</v>
      </c>
      <c r="E93" s="120">
        <v>0.961</v>
      </c>
      <c r="F93" s="121">
        <f t="shared" si="59"/>
        <v>51.3174</v>
      </c>
      <c r="G93" s="121">
        <f t="shared" si="60"/>
        <v>34.20529289394204</v>
      </c>
      <c r="H93" s="122">
        <v>51</v>
      </c>
      <c r="I93" s="121">
        <f t="shared" si="61"/>
        <v>-16.794707106057963</v>
      </c>
      <c r="J93" s="123" t="str">
        <f t="shared" si="62"/>
        <v>M4</v>
      </c>
      <c r="K93" s="124">
        <f t="shared" si="63"/>
        <v>34.55082514057113</v>
      </c>
      <c r="L93" s="125">
        <v>-13.8</v>
      </c>
      <c r="M93" s="121">
        <f t="shared" si="64"/>
        <v>20.750825140571127</v>
      </c>
      <c r="N93" s="126">
        <v>45</v>
      </c>
      <c r="O93" s="121">
        <f t="shared" si="65"/>
        <v>-24.249174859428873</v>
      </c>
      <c r="P93" s="123" t="str">
        <f t="shared" si="66"/>
        <v>M4</v>
      </c>
      <c r="Q93" s="127">
        <f t="shared" si="67"/>
        <v>-7.45446775337091</v>
      </c>
      <c r="R93" s="197">
        <f>K93-AVERAGE(K93:K96)</f>
        <v>-0.8023040489145785</v>
      </c>
    </row>
    <row r="94" spans="1:18" s="85" customFormat="1" ht="16.5" customHeight="1">
      <c r="A94" s="228"/>
      <c r="B94" s="71">
        <v>846.6</v>
      </c>
      <c r="C94" s="102" t="s">
        <v>59</v>
      </c>
      <c r="D94" s="91">
        <v>70.5</v>
      </c>
      <c r="E94" s="72">
        <v>1.02</v>
      </c>
      <c r="F94" s="73">
        <f t="shared" si="59"/>
        <v>71.91</v>
      </c>
      <c r="G94" s="73">
        <f t="shared" si="60"/>
        <v>37.135785775066324</v>
      </c>
      <c r="H94" s="74">
        <v>51</v>
      </c>
      <c r="I94" s="73">
        <f t="shared" si="61"/>
        <v>-13.864214224933676</v>
      </c>
      <c r="J94" s="109" t="str">
        <f t="shared" si="62"/>
        <v>M4</v>
      </c>
      <c r="K94" s="116">
        <f t="shared" si="63"/>
        <v>36.96378233982797</v>
      </c>
      <c r="L94" s="75">
        <v>-20.01</v>
      </c>
      <c r="M94" s="73">
        <f t="shared" si="64"/>
        <v>16.95378233982797</v>
      </c>
      <c r="N94" s="76">
        <v>45</v>
      </c>
      <c r="O94" s="73">
        <f t="shared" si="65"/>
        <v>-28.04621766017203</v>
      </c>
      <c r="P94" s="109" t="str">
        <f t="shared" si="66"/>
        <v>M4</v>
      </c>
      <c r="Q94" s="77">
        <f t="shared" si="67"/>
        <v>-14.182003435238354</v>
      </c>
      <c r="R94" s="197">
        <f>K94-AVERAGE(K93:K96)</f>
        <v>1.6106531503422659</v>
      </c>
    </row>
    <row r="95" spans="1:18" s="85" customFormat="1" ht="16.5" customHeight="1">
      <c r="A95" s="229"/>
      <c r="B95" s="71">
        <v>846.6</v>
      </c>
      <c r="C95" s="102" t="s">
        <v>59</v>
      </c>
      <c r="D95" s="91">
        <v>56.11</v>
      </c>
      <c r="E95" s="72">
        <v>0.99</v>
      </c>
      <c r="F95" s="73">
        <f>(D95*E95)</f>
        <v>55.548899999999996</v>
      </c>
      <c r="G95" s="73">
        <f>20*LOG(F95)</f>
        <v>34.89350926602014</v>
      </c>
      <c r="H95" s="74">
        <v>51</v>
      </c>
      <c r="I95" s="73">
        <f>(G95-H95)</f>
        <v>-16.10649073397986</v>
      </c>
      <c r="J95" s="109" t="str">
        <f>IF(I95&gt;0,"M2",IF(I95&lt;-5,"M4","M3"))</f>
        <v>M4</v>
      </c>
      <c r="K95" s="116">
        <f>20*LOG(D95)</f>
        <v>34.98080537406914</v>
      </c>
      <c r="L95" s="75">
        <v>-21.5</v>
      </c>
      <c r="M95" s="73">
        <f>K95+L95</f>
        <v>13.480805374069142</v>
      </c>
      <c r="N95" s="76">
        <v>45</v>
      </c>
      <c r="O95" s="73">
        <f>(M95-N95)</f>
        <v>-31.519194625930858</v>
      </c>
      <c r="P95" s="109" t="str">
        <f>IF(O95&gt;0,"M2",IF(O95&lt;-5,"M4","M3"))</f>
        <v>M4</v>
      </c>
      <c r="Q95" s="77">
        <f>O95-I95</f>
        <v>-15.412703891950997</v>
      </c>
      <c r="R95" s="197">
        <f>K95-AVERAGE(K93:K96)</f>
        <v>-0.37232381541656423</v>
      </c>
    </row>
    <row r="96" spans="1:18" s="85" customFormat="1" ht="16.5" customHeight="1" thickBot="1">
      <c r="A96" s="230"/>
      <c r="B96" s="78">
        <v>846.6</v>
      </c>
      <c r="C96" s="103" t="s">
        <v>59</v>
      </c>
      <c r="D96" s="92">
        <v>55.7</v>
      </c>
      <c r="E96" s="79">
        <v>0.98</v>
      </c>
      <c r="F96" s="80">
        <f>(D96*E96)</f>
        <v>54.586</v>
      </c>
      <c r="G96" s="80">
        <f>20*LOG(F96)</f>
        <v>34.74162541732448</v>
      </c>
      <c r="H96" s="81">
        <v>51</v>
      </c>
      <c r="I96" s="80">
        <f>(G96-H96)</f>
        <v>-16.258374582675522</v>
      </c>
      <c r="J96" s="110" t="str">
        <f>IF(I96&gt;0,"M2",IF(I96&lt;-5,"M4","M3"))</f>
        <v>M4</v>
      </c>
      <c r="K96" s="117">
        <f>20*LOG(D96)</f>
        <v>34.917103903474576</v>
      </c>
      <c r="L96" s="82"/>
      <c r="M96" s="80"/>
      <c r="N96" s="83">
        <v>45</v>
      </c>
      <c r="O96" s="80"/>
      <c r="P96" s="110"/>
      <c r="Q96" s="84"/>
      <c r="R96" s="197">
        <f>K96-AVERAGE(K93:K96)</f>
        <v>-0.4360252860111302</v>
      </c>
    </row>
    <row r="97" spans="1:18" s="85" customFormat="1" ht="16.5" customHeight="1">
      <c r="A97" s="227" t="s">
        <v>7</v>
      </c>
      <c r="B97" s="63">
        <v>1852.4</v>
      </c>
      <c r="C97" s="101" t="s">
        <v>59</v>
      </c>
      <c r="D97" s="90">
        <v>29.9</v>
      </c>
      <c r="E97" s="64">
        <v>0.972</v>
      </c>
      <c r="F97" s="65">
        <f>(D97*E97)</f>
        <v>29.0628</v>
      </c>
      <c r="G97" s="65">
        <f>20*LOG(F97)</f>
        <v>29.266749065014082</v>
      </c>
      <c r="H97" s="66">
        <v>41</v>
      </c>
      <c r="I97" s="65">
        <f>(G97-H97)</f>
        <v>-11.733250934985918</v>
      </c>
      <c r="J97" s="108" t="str">
        <f>IF(I97&gt;0,"M2",IF(I97&lt;-5,"M4","M3"))</f>
        <v>M4</v>
      </c>
      <c r="K97" s="115">
        <f>20*LOG(D97)</f>
        <v>29.513423766488593</v>
      </c>
      <c r="L97" s="67">
        <v>-13.9</v>
      </c>
      <c r="M97" s="65">
        <f>K97+L97</f>
        <v>15.613423766488593</v>
      </c>
      <c r="N97" s="68">
        <v>35</v>
      </c>
      <c r="O97" s="65">
        <f>(M97-N97)</f>
        <v>-19.386576233511406</v>
      </c>
      <c r="P97" s="108" t="str">
        <f>IF(O97&gt;0,"M2",IF(O97&lt;-5,"M4","M3"))</f>
        <v>M4</v>
      </c>
      <c r="Q97" s="69">
        <f>O97-I97</f>
        <v>-7.653325298525488</v>
      </c>
      <c r="R97" s="197">
        <f>K97-AVERAGE(K97:K100)</f>
        <v>-0.291579840769856</v>
      </c>
    </row>
    <row r="98" spans="1:18" s="85" customFormat="1" ht="16.5" customHeight="1">
      <c r="A98" s="228"/>
      <c r="B98" s="71">
        <v>1852.4</v>
      </c>
      <c r="C98" s="102" t="s">
        <v>59</v>
      </c>
      <c r="D98" s="91">
        <v>30</v>
      </c>
      <c r="E98" s="72">
        <v>1.03</v>
      </c>
      <c r="F98" s="73">
        <f>(D98*E98)</f>
        <v>30.900000000000002</v>
      </c>
      <c r="G98" s="73">
        <f>20*LOG(F98)</f>
        <v>29.799169588496692</v>
      </c>
      <c r="H98" s="74">
        <v>41</v>
      </c>
      <c r="I98" s="73">
        <f>(G98-H98)</f>
        <v>-11.200830411503308</v>
      </c>
      <c r="J98" s="109" t="str">
        <f>IF(I98&gt;0,"M2",IF(I98&lt;-5,"M4","M3"))</f>
        <v>M4</v>
      </c>
      <c r="K98" s="116">
        <f>20*LOG(D98)</f>
        <v>29.54242509439325</v>
      </c>
      <c r="L98" s="75">
        <v>-20.13</v>
      </c>
      <c r="M98" s="73">
        <f>K98+L98</f>
        <v>9.41242509439325</v>
      </c>
      <c r="N98" s="76">
        <v>35</v>
      </c>
      <c r="O98" s="73">
        <f>(M98-N98)</f>
        <v>-25.58757490560675</v>
      </c>
      <c r="P98" s="109" t="str">
        <f>IF(O98&gt;0,"M2",IF(O98&lt;-5,"M4","M3"))</f>
        <v>M4</v>
      </c>
      <c r="Q98" s="77">
        <f>O98-I98</f>
        <v>-14.386744494103443</v>
      </c>
      <c r="R98" s="197">
        <f>K98-AVERAGE(K97:K100)</f>
        <v>-0.2625785128652005</v>
      </c>
    </row>
    <row r="99" spans="1:18" s="85" customFormat="1" ht="16.5" customHeight="1">
      <c r="A99" s="228"/>
      <c r="B99" s="71">
        <v>1852.4</v>
      </c>
      <c r="C99" s="102" t="s">
        <v>59</v>
      </c>
      <c r="D99" s="91">
        <v>34.9</v>
      </c>
      <c r="E99" s="72">
        <v>1.01</v>
      </c>
      <c r="F99" s="73">
        <f>(D99*E99)</f>
        <v>35.249</v>
      </c>
      <c r="G99" s="73">
        <f>20*LOG(F99)</f>
        <v>30.94293601483645</v>
      </c>
      <c r="H99" s="74">
        <v>41</v>
      </c>
      <c r="I99" s="73">
        <f>(G99-H99)</f>
        <v>-10.057063985163548</v>
      </c>
      <c r="J99" s="109" t="str">
        <f>IF(I99&gt;0,"M2",IF(I99&lt;-5,"M4","M3"))</f>
        <v>M4</v>
      </c>
      <c r="K99" s="116">
        <f>20*LOG(D99)</f>
        <v>30.856508539183597</v>
      </c>
      <c r="L99" s="75">
        <v>-20.3</v>
      </c>
      <c r="M99" s="73">
        <f>K99+L99</f>
        <v>10.556508539183596</v>
      </c>
      <c r="N99" s="76">
        <v>35</v>
      </c>
      <c r="O99" s="73">
        <f>(M99-N99)</f>
        <v>-24.443491460816404</v>
      </c>
      <c r="P99" s="109" t="str">
        <f>IF(O99&gt;0,"M2",IF(O99&lt;-5,"M4","M3"))</f>
        <v>M4</v>
      </c>
      <c r="Q99" s="77">
        <f>O99-I99</f>
        <v>-14.386427475652855</v>
      </c>
      <c r="R99" s="197">
        <f>K99-AVERAGE(K97:K100)</f>
        <v>1.0515049319251482</v>
      </c>
    </row>
    <row r="100" spans="1:18" s="85" customFormat="1" ht="16.5" customHeight="1" thickBot="1">
      <c r="A100" s="228"/>
      <c r="B100" s="149">
        <v>1852.4</v>
      </c>
      <c r="C100" s="174" t="s">
        <v>59</v>
      </c>
      <c r="D100" s="191">
        <v>29.2</v>
      </c>
      <c r="E100" s="151">
        <v>0.99</v>
      </c>
      <c r="F100" s="152">
        <f aca="true" t="shared" si="68" ref="F100:F106">(D100*E100)</f>
        <v>28.907999999999998</v>
      </c>
      <c r="G100" s="152">
        <f aca="true" t="shared" si="69" ref="G100:G106">20*LOG(F100)</f>
        <v>29.22036092091936</v>
      </c>
      <c r="H100" s="153">
        <v>41</v>
      </c>
      <c r="I100" s="152">
        <f aca="true" t="shared" si="70" ref="I100:I106">(G100-H100)</f>
        <v>-11.779639079080638</v>
      </c>
      <c r="J100" s="158" t="str">
        <f aca="true" t="shared" si="71" ref="J100:J106">IF(I100&gt;0,"M2",IF(I100&lt;-5,"M4","M3"))</f>
        <v>M4</v>
      </c>
      <c r="K100" s="170">
        <f aca="true" t="shared" si="72" ref="K100:K106">20*LOG(D100)</f>
        <v>29.307657028968364</v>
      </c>
      <c r="L100" s="156"/>
      <c r="M100" s="152"/>
      <c r="N100" s="157">
        <v>35</v>
      </c>
      <c r="O100" s="152"/>
      <c r="P100" s="158"/>
      <c r="Q100" s="171"/>
      <c r="R100" s="197">
        <f>K100-AVERAGE(K97:K100)</f>
        <v>-0.49734657829008455</v>
      </c>
    </row>
    <row r="101" spans="1:18" s="85" customFormat="1" ht="16.5" customHeight="1" thickTop="1">
      <c r="A101" s="228"/>
      <c r="B101" s="118">
        <v>1880</v>
      </c>
      <c r="C101" s="173" t="s">
        <v>59</v>
      </c>
      <c r="D101" s="119">
        <v>29.2</v>
      </c>
      <c r="E101" s="120">
        <v>0.972</v>
      </c>
      <c r="F101" s="121">
        <f t="shared" si="68"/>
        <v>28.382399999999997</v>
      </c>
      <c r="G101" s="121">
        <f t="shared" si="69"/>
        <v>29.060982327493857</v>
      </c>
      <c r="H101" s="122">
        <v>41</v>
      </c>
      <c r="I101" s="121">
        <f t="shared" si="70"/>
        <v>-11.939017672506143</v>
      </c>
      <c r="J101" s="123" t="str">
        <f t="shared" si="71"/>
        <v>M4</v>
      </c>
      <c r="K101" s="124">
        <f t="shared" si="72"/>
        <v>29.307657028968364</v>
      </c>
      <c r="L101" s="125">
        <v>-13.9</v>
      </c>
      <c r="M101" s="121">
        <f aca="true" t="shared" si="73" ref="M101:M106">K101+L101</f>
        <v>15.407657028968364</v>
      </c>
      <c r="N101" s="126">
        <v>35</v>
      </c>
      <c r="O101" s="121">
        <f aca="true" t="shared" si="74" ref="O101:O106">(M101-N101)</f>
        <v>-19.592342971031634</v>
      </c>
      <c r="P101" s="123" t="str">
        <f aca="true" t="shared" si="75" ref="P101:P106">IF(O101&gt;0,"M2",IF(O101&lt;-5,"M4","M3"))</f>
        <v>M4</v>
      </c>
      <c r="Q101" s="127">
        <f aca="true" t="shared" si="76" ref="Q101:Q106">O101-I101</f>
        <v>-7.653325298525491</v>
      </c>
      <c r="R101" s="197">
        <f>K101-AVERAGE(K101:K104)</f>
        <v>-0.09622894170702168</v>
      </c>
    </row>
    <row r="102" spans="1:18" s="85" customFormat="1" ht="16.5" customHeight="1">
      <c r="A102" s="228"/>
      <c r="B102" s="71">
        <v>1880</v>
      </c>
      <c r="C102" s="102" t="s">
        <v>59</v>
      </c>
      <c r="D102" s="169">
        <v>28.2</v>
      </c>
      <c r="E102" s="72">
        <v>1.03</v>
      </c>
      <c r="F102" s="73">
        <f t="shared" si="68"/>
        <v>29.046</v>
      </c>
      <c r="G102" s="73">
        <f t="shared" si="69"/>
        <v>29.261726660490666</v>
      </c>
      <c r="H102" s="74">
        <v>41</v>
      </c>
      <c r="I102" s="73">
        <f t="shared" si="70"/>
        <v>-11.738273339509334</v>
      </c>
      <c r="J102" s="109" t="str">
        <f t="shared" si="71"/>
        <v>M4</v>
      </c>
      <c r="K102" s="116">
        <f t="shared" si="72"/>
        <v>29.004982166387222</v>
      </c>
      <c r="L102" s="75">
        <v>-20.13</v>
      </c>
      <c r="M102" s="73">
        <f t="shared" si="73"/>
        <v>8.874982166387223</v>
      </c>
      <c r="N102" s="76">
        <v>35</v>
      </c>
      <c r="O102" s="73">
        <f t="shared" si="74"/>
        <v>-26.125017833612777</v>
      </c>
      <c r="P102" s="109" t="str">
        <f t="shared" si="75"/>
        <v>M4</v>
      </c>
      <c r="Q102" s="77">
        <f t="shared" si="76"/>
        <v>-14.386744494103443</v>
      </c>
      <c r="R102" s="197">
        <f>K102-AVERAGE(K101:K104)</f>
        <v>-0.39890380428816385</v>
      </c>
    </row>
    <row r="103" spans="1:18" s="85" customFormat="1" ht="16.5" customHeight="1">
      <c r="A103" s="228"/>
      <c r="B103" s="71">
        <v>1880</v>
      </c>
      <c r="C103" s="102" t="s">
        <v>59</v>
      </c>
      <c r="D103" s="91">
        <v>32.96</v>
      </c>
      <c r="E103" s="72">
        <v>1.01</v>
      </c>
      <c r="F103" s="73">
        <f t="shared" si="68"/>
        <v>33.2896</v>
      </c>
      <c r="G103" s="73">
        <f t="shared" si="69"/>
        <v>30.446171536154413</v>
      </c>
      <c r="H103" s="74">
        <v>41</v>
      </c>
      <c r="I103" s="73">
        <f t="shared" si="70"/>
        <v>-10.553828463845587</v>
      </c>
      <c r="J103" s="109" t="str">
        <f t="shared" si="71"/>
        <v>M4</v>
      </c>
      <c r="K103" s="116">
        <f t="shared" si="72"/>
        <v>30.359744060501566</v>
      </c>
      <c r="L103" s="75">
        <v>-20.8</v>
      </c>
      <c r="M103" s="73">
        <f t="shared" si="73"/>
        <v>9.559744060501565</v>
      </c>
      <c r="N103" s="76">
        <v>35</v>
      </c>
      <c r="O103" s="73">
        <f t="shared" si="74"/>
        <v>-25.440255939498435</v>
      </c>
      <c r="P103" s="109" t="str">
        <f t="shared" si="75"/>
        <v>M4</v>
      </c>
      <c r="Q103" s="77">
        <f t="shared" si="76"/>
        <v>-14.886427475652848</v>
      </c>
      <c r="R103" s="197">
        <f>K103-AVERAGE(K101:K104)</f>
        <v>0.9558580898261795</v>
      </c>
    </row>
    <row r="104" spans="1:18" s="85" customFormat="1" ht="16.5" customHeight="1" thickBot="1">
      <c r="A104" s="228"/>
      <c r="B104" s="149">
        <v>1880</v>
      </c>
      <c r="C104" s="174" t="s">
        <v>59</v>
      </c>
      <c r="D104" s="191">
        <v>28</v>
      </c>
      <c r="E104" s="151">
        <v>0.99</v>
      </c>
      <c r="F104" s="152">
        <f t="shared" si="68"/>
        <v>27.72</v>
      </c>
      <c r="G104" s="152">
        <f t="shared" si="69"/>
        <v>28.855864518795382</v>
      </c>
      <c r="H104" s="153">
        <v>41</v>
      </c>
      <c r="I104" s="152">
        <f t="shared" si="70"/>
        <v>-12.144135481204618</v>
      </c>
      <c r="J104" s="158" t="str">
        <f t="shared" si="71"/>
        <v>M4</v>
      </c>
      <c r="K104" s="170">
        <f t="shared" si="72"/>
        <v>28.943160626844385</v>
      </c>
      <c r="L104" s="156"/>
      <c r="M104" s="152"/>
      <c r="N104" s="157">
        <v>35</v>
      </c>
      <c r="O104" s="152"/>
      <c r="P104" s="158"/>
      <c r="Q104" s="171"/>
      <c r="R104" s="197">
        <f>K104-AVERAGE(K101:K104)</f>
        <v>-0.46072534383100106</v>
      </c>
    </row>
    <row r="105" spans="1:18" s="85" customFormat="1" ht="16.5" customHeight="1" thickTop="1">
      <c r="A105" s="228"/>
      <c r="B105" s="118">
        <v>1907.6</v>
      </c>
      <c r="C105" s="173" t="s">
        <v>59</v>
      </c>
      <c r="D105" s="119">
        <v>27.8</v>
      </c>
      <c r="E105" s="120">
        <v>0.972</v>
      </c>
      <c r="F105" s="121">
        <f t="shared" si="68"/>
        <v>27.0216</v>
      </c>
      <c r="G105" s="121">
        <f t="shared" si="69"/>
        <v>28.634221216887017</v>
      </c>
      <c r="H105" s="122">
        <v>41</v>
      </c>
      <c r="I105" s="121">
        <f t="shared" si="70"/>
        <v>-12.365778783112983</v>
      </c>
      <c r="J105" s="123" t="str">
        <f t="shared" si="71"/>
        <v>M4</v>
      </c>
      <c r="K105" s="124">
        <f t="shared" si="72"/>
        <v>28.880895918361524</v>
      </c>
      <c r="L105" s="125">
        <v>-13.9</v>
      </c>
      <c r="M105" s="121">
        <f t="shared" si="73"/>
        <v>14.980895918361524</v>
      </c>
      <c r="N105" s="126">
        <v>35</v>
      </c>
      <c r="O105" s="121">
        <f t="shared" si="74"/>
        <v>-20.019104081638474</v>
      </c>
      <c r="P105" s="123" t="str">
        <f t="shared" si="75"/>
        <v>M4</v>
      </c>
      <c r="Q105" s="127">
        <f t="shared" si="76"/>
        <v>-7.653325298525491</v>
      </c>
      <c r="R105" s="197">
        <f>K105-AVERAGE(K105:K108)</f>
        <v>-0.08084263890339116</v>
      </c>
    </row>
    <row r="106" spans="1:18" s="85" customFormat="1" ht="16.5" customHeight="1">
      <c r="A106" s="228"/>
      <c r="B106" s="71">
        <v>1907.6</v>
      </c>
      <c r="C106" s="102" t="s">
        <v>59</v>
      </c>
      <c r="D106" s="91">
        <v>25.9</v>
      </c>
      <c r="E106" s="72">
        <v>1.03</v>
      </c>
      <c r="F106" s="73">
        <f t="shared" si="68"/>
        <v>26.677</v>
      </c>
      <c r="G106" s="73">
        <f t="shared" si="69"/>
        <v>28.52273977572848</v>
      </c>
      <c r="H106" s="74">
        <v>41</v>
      </c>
      <c r="I106" s="73">
        <f t="shared" si="70"/>
        <v>-12.477260224271522</v>
      </c>
      <c r="J106" s="109" t="str">
        <f t="shared" si="71"/>
        <v>M4</v>
      </c>
      <c r="K106" s="116">
        <f t="shared" si="72"/>
        <v>28.265995281625038</v>
      </c>
      <c r="L106" s="75">
        <v>-20.13</v>
      </c>
      <c r="M106" s="73">
        <f t="shared" si="73"/>
        <v>8.13599528162504</v>
      </c>
      <c r="N106" s="76">
        <v>35</v>
      </c>
      <c r="O106" s="73">
        <f t="shared" si="74"/>
        <v>-26.86400471837496</v>
      </c>
      <c r="P106" s="109" t="str">
        <f t="shared" si="75"/>
        <v>M4</v>
      </c>
      <c r="Q106" s="77">
        <f t="shared" si="76"/>
        <v>-14.38674449410344</v>
      </c>
      <c r="R106" s="197">
        <f>K106-AVERAGE(K105:K108)</f>
        <v>-0.6957432756398774</v>
      </c>
    </row>
    <row r="107" spans="1:18" s="85" customFormat="1" ht="16.5" customHeight="1">
      <c r="A107" s="229"/>
      <c r="B107" s="71">
        <v>1907.6</v>
      </c>
      <c r="C107" s="102" t="s">
        <v>59</v>
      </c>
      <c r="D107" s="91">
        <v>34.44</v>
      </c>
      <c r="E107" s="72">
        <v>1.01</v>
      </c>
      <c r="F107" s="73">
        <f>(D107*E107)</f>
        <v>34.7844</v>
      </c>
      <c r="G107" s="73">
        <f>20*LOG(F107)</f>
        <v>30.827690331285194</v>
      </c>
      <c r="H107" s="74">
        <v>41</v>
      </c>
      <c r="I107" s="73">
        <f>(G107-H107)</f>
        <v>-10.172309668714806</v>
      </c>
      <c r="J107" s="109" t="str">
        <f>IF(I107&gt;0,"M2",IF(I107&lt;-5,"M4","M3"))</f>
        <v>M4</v>
      </c>
      <c r="K107" s="116">
        <f>20*LOG(D107)</f>
        <v>30.741262855632343</v>
      </c>
      <c r="L107" s="75">
        <v>-21.8</v>
      </c>
      <c r="M107" s="73">
        <f>K107+L107</f>
        <v>8.941262855632342</v>
      </c>
      <c r="N107" s="76">
        <v>35</v>
      </c>
      <c r="O107" s="73">
        <f>(M107-N107)</f>
        <v>-26.058737144367658</v>
      </c>
      <c r="P107" s="109" t="str">
        <f>IF(O107&gt;0,"M2",IF(O107&lt;-5,"M4","M3"))</f>
        <v>M4</v>
      </c>
      <c r="Q107" s="77">
        <f>O107-I107</f>
        <v>-15.886427475652852</v>
      </c>
      <c r="R107" s="197">
        <f>K107-AVERAGE(K105:K108)</f>
        <v>1.779524298367427</v>
      </c>
    </row>
    <row r="108" spans="1:18" s="85" customFormat="1" ht="16.5" customHeight="1" thickBot="1">
      <c r="A108" s="230"/>
      <c r="B108" s="78">
        <v>1907.6</v>
      </c>
      <c r="C108" s="103" t="s">
        <v>59</v>
      </c>
      <c r="D108" s="192">
        <v>25</v>
      </c>
      <c r="E108" s="79">
        <v>1</v>
      </c>
      <c r="F108" s="80">
        <f>(D108*E108)</f>
        <v>25</v>
      </c>
      <c r="G108" s="80">
        <f>20*LOG(F108)</f>
        <v>27.958800173440753</v>
      </c>
      <c r="H108" s="81">
        <v>41</v>
      </c>
      <c r="I108" s="80">
        <f>(G108-H108)</f>
        <v>-13.041199826559247</v>
      </c>
      <c r="J108" s="110" t="str">
        <f>IF(I108&gt;0,"M2",IF(I108&lt;-5,"M4","M3"))</f>
        <v>M4</v>
      </c>
      <c r="K108" s="117">
        <f>20*LOG(D108)</f>
        <v>27.958800173440753</v>
      </c>
      <c r="L108" s="82"/>
      <c r="M108" s="80"/>
      <c r="N108" s="83">
        <v>35</v>
      </c>
      <c r="O108" s="80"/>
      <c r="P108" s="110"/>
      <c r="Q108" s="84"/>
      <c r="R108" s="197">
        <f>K108-AVERAGE(K105:K108)</f>
        <v>-1.0029383838241621</v>
      </c>
    </row>
    <row r="110" ht="12.75" hidden="1">
      <c r="D110" s="2"/>
    </row>
    <row r="111" ht="12.75" hidden="1">
      <c r="D111" s="2"/>
    </row>
    <row r="112" ht="12.75" hidden="1">
      <c r="D112" s="2"/>
    </row>
    <row r="113" ht="13.5" hidden="1" thickBot="1">
      <c r="D113" s="7"/>
    </row>
    <row r="114" ht="12.75" hidden="1">
      <c r="D114" s="8"/>
    </row>
    <row r="115" ht="12.75" hidden="1">
      <c r="D115" s="2"/>
    </row>
    <row r="116" ht="12.75" hidden="1">
      <c r="D116" s="2"/>
    </row>
    <row r="117" ht="12.75" hidden="1">
      <c r="D117" s="5"/>
    </row>
    <row r="118" ht="12.75" hidden="1">
      <c r="D118" s="2"/>
    </row>
    <row r="119" ht="12.75" hidden="1">
      <c r="D119" s="2"/>
    </row>
    <row r="120" ht="12.75" hidden="1">
      <c r="D120" s="2"/>
    </row>
  </sheetData>
  <sheetProtection selectLockedCells="1"/>
  <mergeCells count="21">
    <mergeCell ref="D3:E3"/>
    <mergeCell ref="F3:G3"/>
    <mergeCell ref="A49:A60"/>
    <mergeCell ref="A13:A24"/>
    <mergeCell ref="A25:A36"/>
    <mergeCell ref="E9:J9"/>
    <mergeCell ref="D9:D10"/>
    <mergeCell ref="F10:G10"/>
    <mergeCell ref="A97:A108"/>
    <mergeCell ref="C9:C12"/>
    <mergeCell ref="A61:A72"/>
    <mergeCell ref="A73:A84"/>
    <mergeCell ref="A85:A96"/>
    <mergeCell ref="R11:R12"/>
    <mergeCell ref="A37:A48"/>
    <mergeCell ref="J10:J12"/>
    <mergeCell ref="P10:P12"/>
    <mergeCell ref="A11:B11"/>
    <mergeCell ref="A9:B10"/>
    <mergeCell ref="Q9:Q10"/>
    <mergeCell ref="K9:P9"/>
  </mergeCells>
  <conditionalFormatting sqref="P13:P108">
    <cfRule type="cellIs" priority="1" dxfId="0" operator="notEqual" stopIfTrue="1">
      <formula>J13</formula>
    </cfRule>
  </conditionalFormatting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Footer>&amp;LDesigned by PCTEST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zoomScale="80" zoomScaleNormal="80" zoomScalePageLayoutView="0" workbookViewId="0" topLeftCell="A1">
      <selection activeCell="P1" sqref="P1"/>
    </sheetView>
  </sheetViews>
  <sheetFormatPr defaultColWidth="9.140625" defaultRowHeight="12.75"/>
  <cols>
    <col min="1" max="1" width="13.8515625" style="0" customWidth="1"/>
    <col min="2" max="2" width="18.57421875" style="0" customWidth="1"/>
    <col min="3" max="3" width="11.57421875" style="0" customWidth="1"/>
    <col min="4" max="4" width="11.57421875" style="3" customWidth="1"/>
    <col min="5" max="5" width="12.28125" style="0" customWidth="1"/>
    <col min="6" max="6" width="15.140625" style="3" customWidth="1"/>
    <col min="7" max="7" width="9.00390625" style="4" customWidth="1"/>
    <col min="8" max="8" width="8.7109375" style="3" customWidth="1"/>
    <col min="9" max="9" width="11.8515625" style="3" customWidth="1"/>
    <col min="10" max="10" width="11.57421875" style="0" customWidth="1"/>
    <col min="11" max="11" width="9.00390625" style="0" customWidth="1"/>
    <col min="12" max="12" width="9.421875" style="0" customWidth="1"/>
    <col min="13" max="13" width="9.28125" style="3" customWidth="1"/>
    <col min="15" max="15" width="11.7109375" style="3" customWidth="1"/>
    <col min="16" max="17" width="11.57421875" style="0" customWidth="1"/>
  </cols>
  <sheetData>
    <row r="1" ht="12.75">
      <c r="A1" t="s">
        <v>10</v>
      </c>
    </row>
    <row r="2" spans="3:15" ht="13.5" thickBot="1">
      <c r="C2" s="9" t="s">
        <v>40</v>
      </c>
      <c r="D2"/>
      <c r="E2" s="246" t="s">
        <v>45</v>
      </c>
      <c r="F2" s="246"/>
      <c r="G2" s="3"/>
      <c r="H2"/>
      <c r="I2"/>
      <c r="K2" s="3"/>
      <c r="O2"/>
    </row>
    <row r="3" spans="1:15" ht="22.5" customHeight="1">
      <c r="A3" s="23" t="s">
        <v>0</v>
      </c>
      <c r="B3" s="86" t="s">
        <v>64</v>
      </c>
      <c r="C3" s="231" t="s">
        <v>19</v>
      </c>
      <c r="D3" s="252"/>
      <c r="E3" s="231" t="s">
        <v>19</v>
      </c>
      <c r="F3" s="247"/>
      <c r="G3" s="3"/>
      <c r="H3"/>
      <c r="I3"/>
      <c r="K3" s="3"/>
      <c r="O3"/>
    </row>
    <row r="4" spans="1:15" ht="12.75">
      <c r="A4" s="24" t="s">
        <v>4</v>
      </c>
      <c r="B4" s="87" t="s">
        <v>58</v>
      </c>
      <c r="C4" s="93" t="s">
        <v>32</v>
      </c>
      <c r="D4" s="13" t="s">
        <v>33</v>
      </c>
      <c r="E4" s="93" t="s">
        <v>32</v>
      </c>
      <c r="F4" s="10" t="s">
        <v>26</v>
      </c>
      <c r="G4" s="3"/>
      <c r="H4"/>
      <c r="I4"/>
      <c r="K4" s="3"/>
      <c r="O4"/>
    </row>
    <row r="5" spans="1:15" ht="51.75" customHeight="1">
      <c r="A5" s="24" t="s">
        <v>73</v>
      </c>
      <c r="B5" s="87" t="s">
        <v>74</v>
      </c>
      <c r="C5" s="93" t="s">
        <v>34</v>
      </c>
      <c r="D5" s="13" t="s">
        <v>35</v>
      </c>
      <c r="E5" s="93" t="s">
        <v>34</v>
      </c>
      <c r="F5" s="10" t="s">
        <v>41</v>
      </c>
      <c r="G5" s="3"/>
      <c r="H5"/>
      <c r="I5" s="1" t="s">
        <v>71</v>
      </c>
      <c r="K5" s="3"/>
      <c r="O5"/>
    </row>
    <row r="6" spans="1:15" ht="12.75">
      <c r="A6" s="24" t="s">
        <v>46</v>
      </c>
      <c r="B6" s="88" t="s">
        <v>72</v>
      </c>
      <c r="C6" s="93" t="s">
        <v>36</v>
      </c>
      <c r="D6" s="106" t="s">
        <v>37</v>
      </c>
      <c r="E6" s="93" t="s">
        <v>36</v>
      </c>
      <c r="F6" s="11" t="s">
        <v>37</v>
      </c>
      <c r="G6" s="3"/>
      <c r="H6"/>
      <c r="I6"/>
      <c r="K6" s="3"/>
      <c r="O6"/>
    </row>
    <row r="7" spans="1:15" ht="13.5" thickBot="1">
      <c r="A7" s="31" t="s">
        <v>1</v>
      </c>
      <c r="B7" s="89" t="s">
        <v>65</v>
      </c>
      <c r="C7" s="94" t="s">
        <v>38</v>
      </c>
      <c r="D7" s="107" t="s">
        <v>39</v>
      </c>
      <c r="E7" s="93" t="s">
        <v>38</v>
      </c>
      <c r="F7" s="11" t="s">
        <v>42</v>
      </c>
      <c r="G7" s="3"/>
      <c r="H7" s="206"/>
      <c r="I7" s="203" t="s">
        <v>143</v>
      </c>
      <c r="J7" s="204"/>
      <c r="K7" s="204"/>
      <c r="L7" s="204"/>
      <c r="M7" s="205"/>
      <c r="O7"/>
    </row>
    <row r="8" spans="1:6" ht="13.5" thickBot="1">
      <c r="A8" s="17"/>
      <c r="B8" s="18"/>
      <c r="C8" s="19"/>
      <c r="D8" s="21"/>
      <c r="E8" s="94" t="s">
        <v>43</v>
      </c>
      <c r="F8" s="12" t="s">
        <v>44</v>
      </c>
    </row>
    <row r="9" spans="1:16" s="22" customFormat="1" ht="36" customHeight="1" thickBot="1">
      <c r="A9" s="235"/>
      <c r="B9" s="236"/>
      <c r="C9" s="217" t="s">
        <v>91</v>
      </c>
      <c r="D9" s="214" t="s">
        <v>78</v>
      </c>
      <c r="E9" s="215"/>
      <c r="F9" s="215"/>
      <c r="G9" s="215"/>
      <c r="H9" s="215"/>
      <c r="I9" s="216"/>
      <c r="J9" s="211" t="s">
        <v>79</v>
      </c>
      <c r="K9" s="212"/>
      <c r="L9" s="212"/>
      <c r="M9" s="212"/>
      <c r="N9" s="212"/>
      <c r="O9" s="213"/>
      <c r="P9" s="209" t="s">
        <v>101</v>
      </c>
    </row>
    <row r="10" spans="1:16" s="16" customFormat="1" ht="34.5" customHeight="1" thickBot="1">
      <c r="A10" s="237"/>
      <c r="B10" s="238"/>
      <c r="C10" s="218"/>
      <c r="D10" s="49" t="s">
        <v>105</v>
      </c>
      <c r="E10" s="219" t="s">
        <v>90</v>
      </c>
      <c r="F10" s="220"/>
      <c r="G10" s="50" t="s">
        <v>92</v>
      </c>
      <c r="H10" s="51" t="s">
        <v>93</v>
      </c>
      <c r="I10" s="221" t="s">
        <v>8</v>
      </c>
      <c r="J10" s="52" t="s">
        <v>102</v>
      </c>
      <c r="K10" s="53" t="s">
        <v>94</v>
      </c>
      <c r="L10" s="114" t="s">
        <v>114</v>
      </c>
      <c r="M10" s="53" t="s">
        <v>92</v>
      </c>
      <c r="N10" s="54" t="s">
        <v>93</v>
      </c>
      <c r="O10" s="224" t="s">
        <v>9</v>
      </c>
      <c r="P10" s="210"/>
    </row>
    <row r="11" spans="1:17" s="35" customFormat="1" ht="16.5" thickBot="1">
      <c r="A11" s="233" t="s">
        <v>104</v>
      </c>
      <c r="B11" s="234"/>
      <c r="C11" s="55" t="s">
        <v>80</v>
      </c>
      <c r="D11" s="56" t="s">
        <v>81</v>
      </c>
      <c r="E11" s="57" t="s">
        <v>80</v>
      </c>
      <c r="F11" s="58" t="s">
        <v>82</v>
      </c>
      <c r="G11" s="58" t="s">
        <v>82</v>
      </c>
      <c r="H11" s="59" t="s">
        <v>83</v>
      </c>
      <c r="I11" s="222"/>
      <c r="J11" s="60" t="s">
        <v>82</v>
      </c>
      <c r="K11" s="61" t="s">
        <v>83</v>
      </c>
      <c r="L11" s="61" t="s">
        <v>82</v>
      </c>
      <c r="M11" s="61" t="s">
        <v>82</v>
      </c>
      <c r="N11" s="62" t="s">
        <v>83</v>
      </c>
      <c r="O11" s="225"/>
      <c r="P11" s="47" t="s">
        <v>83</v>
      </c>
      <c r="Q11" s="208" t="s">
        <v>138</v>
      </c>
    </row>
    <row r="12" spans="1:17" s="37" customFormat="1" ht="34.5" customHeight="1" thickBot="1">
      <c r="A12" s="36" t="s">
        <v>103</v>
      </c>
      <c r="B12" s="44" t="s">
        <v>2</v>
      </c>
      <c r="C12" s="45" t="s">
        <v>84</v>
      </c>
      <c r="D12" s="43" t="s">
        <v>85</v>
      </c>
      <c r="E12" s="40" t="s">
        <v>86</v>
      </c>
      <c r="F12" s="41" t="s">
        <v>87</v>
      </c>
      <c r="G12" s="41" t="s">
        <v>88</v>
      </c>
      <c r="H12" s="42" t="s">
        <v>89</v>
      </c>
      <c r="I12" s="223"/>
      <c r="J12" s="48" t="s">
        <v>96</v>
      </c>
      <c r="K12" s="38" t="s">
        <v>95</v>
      </c>
      <c r="L12" s="38" t="s">
        <v>97</v>
      </c>
      <c r="M12" s="38" t="s">
        <v>98</v>
      </c>
      <c r="N12" s="39" t="s">
        <v>99</v>
      </c>
      <c r="O12" s="226"/>
      <c r="P12" s="46" t="s">
        <v>100</v>
      </c>
      <c r="Q12" s="208"/>
    </row>
    <row r="13" spans="1:17" s="85" customFormat="1" ht="16.5" customHeight="1">
      <c r="A13" s="245" t="s">
        <v>107</v>
      </c>
      <c r="B13" s="63">
        <v>824.7</v>
      </c>
      <c r="C13" s="90">
        <v>69</v>
      </c>
      <c r="D13" s="64">
        <v>0.928</v>
      </c>
      <c r="E13" s="65">
        <f>(C13*D13)</f>
        <v>64.032</v>
      </c>
      <c r="F13" s="65">
        <f>20*LOG(E13)</f>
        <v>36.127941339122344</v>
      </c>
      <c r="G13" s="66">
        <v>51</v>
      </c>
      <c r="H13" s="65">
        <f>(F13-G13)</f>
        <v>-14.872058660877656</v>
      </c>
      <c r="I13" s="108" t="str">
        <f>IF(H13&gt;0,"M2",IF(H13&lt;-5,"M4","M3"))</f>
        <v>M4</v>
      </c>
      <c r="J13" s="115">
        <f>20*LOG(C13)</f>
        <v>36.776981814745106</v>
      </c>
      <c r="K13" s="67">
        <v>-18.3</v>
      </c>
      <c r="L13" s="65">
        <f>J13+K13</f>
        <v>18.476981814745105</v>
      </c>
      <c r="M13" s="68">
        <v>45</v>
      </c>
      <c r="N13" s="65">
        <f>(L13-M13)</f>
        <v>-26.523018185254895</v>
      </c>
      <c r="O13" s="108" t="str">
        <f>IF(N13&gt;0,"M2",IF(N13&lt;-5,"M4","M3"))</f>
        <v>M4</v>
      </c>
      <c r="P13" s="69">
        <f>N13-H13</f>
        <v>-11.650959524377239</v>
      </c>
      <c r="Q13" s="197">
        <f>J13-AVERAGE(J13:J16)</f>
        <v>0.044919780188500624</v>
      </c>
    </row>
    <row r="14" spans="1:17" s="85" customFormat="1" ht="16.5" customHeight="1">
      <c r="A14" s="241"/>
      <c r="B14" s="71">
        <v>824.7</v>
      </c>
      <c r="C14" s="91"/>
      <c r="D14" s="72"/>
      <c r="E14" s="73"/>
      <c r="F14" s="73"/>
      <c r="G14" s="74">
        <v>51</v>
      </c>
      <c r="H14" s="73"/>
      <c r="I14" s="109"/>
      <c r="J14" s="116"/>
      <c r="K14" s="75"/>
      <c r="L14" s="73"/>
      <c r="M14" s="76">
        <v>45</v>
      </c>
      <c r="N14" s="73"/>
      <c r="O14" s="109"/>
      <c r="P14" s="77"/>
      <c r="Q14" s="197">
        <f>J14-AVERAGE(J13:J16)</f>
        <v>-36.732062034556606</v>
      </c>
    </row>
    <row r="15" spans="1:17" s="85" customFormat="1" ht="16.5" customHeight="1">
      <c r="A15" s="241"/>
      <c r="B15" s="71">
        <v>824.7</v>
      </c>
      <c r="C15" s="91">
        <v>68.29</v>
      </c>
      <c r="D15" s="72">
        <v>0.97</v>
      </c>
      <c r="E15" s="73">
        <f>(C15*D15)</f>
        <v>66.24130000000001</v>
      </c>
      <c r="F15" s="73">
        <f>20*LOG(E15)</f>
        <v>36.422576939693</v>
      </c>
      <c r="G15" s="74">
        <v>51</v>
      </c>
      <c r="H15" s="73">
        <f>(F15-G15)</f>
        <v>-14.577423060306998</v>
      </c>
      <c r="I15" s="109" t="str">
        <f>IF(H15&gt;0,"M2",IF(H15&lt;-5,"M4","M3"))</f>
        <v>M4</v>
      </c>
      <c r="J15" s="116">
        <f>20*LOG(C15)</f>
        <v>36.6871422543681</v>
      </c>
      <c r="K15" s="75">
        <v>-19.4</v>
      </c>
      <c r="L15" s="73">
        <f>J15+K15</f>
        <v>17.2871422543681</v>
      </c>
      <c r="M15" s="76">
        <v>45</v>
      </c>
      <c r="N15" s="73">
        <f>(L15-M15)</f>
        <v>-27.7128577456319</v>
      </c>
      <c r="O15" s="109" t="str">
        <f>IF(N15&gt;0,"M2",IF(N15&lt;-5,"M4","M3"))</f>
        <v>M4</v>
      </c>
      <c r="P15" s="77">
        <f>N15-H15</f>
        <v>-13.135434685324903</v>
      </c>
      <c r="Q15" s="197">
        <f>J15-AVERAGE(J13:J16)</f>
        <v>-0.04491978018850773</v>
      </c>
    </row>
    <row r="16" spans="1:17" s="85" customFormat="1" ht="16.5" customHeight="1" thickBot="1">
      <c r="A16" s="241"/>
      <c r="B16" s="149">
        <v>824.7</v>
      </c>
      <c r="C16" s="150"/>
      <c r="D16" s="151"/>
      <c r="E16" s="152"/>
      <c r="F16" s="152"/>
      <c r="G16" s="153">
        <v>51</v>
      </c>
      <c r="H16" s="152"/>
      <c r="I16" s="158"/>
      <c r="J16" s="170"/>
      <c r="K16" s="156"/>
      <c r="L16" s="152"/>
      <c r="M16" s="157">
        <v>45</v>
      </c>
      <c r="N16" s="152"/>
      <c r="O16" s="158"/>
      <c r="P16" s="171"/>
      <c r="Q16" s="197">
        <f>J16-AVERAGE(J13:J16)</f>
        <v>-36.732062034556606</v>
      </c>
    </row>
    <row r="17" spans="1:17" s="85" customFormat="1" ht="16.5" customHeight="1" thickTop="1">
      <c r="A17" s="241"/>
      <c r="B17" s="118">
        <v>836.52</v>
      </c>
      <c r="C17" s="119">
        <v>59.4</v>
      </c>
      <c r="D17" s="120">
        <v>0.928</v>
      </c>
      <c r="E17" s="121">
        <f>(C17*D17)</f>
        <v>55.123200000000004</v>
      </c>
      <c r="F17" s="121">
        <f>20*LOG(E17)</f>
        <v>34.82668842400111</v>
      </c>
      <c r="G17" s="122">
        <v>51</v>
      </c>
      <c r="H17" s="121">
        <f>(F17-G17)</f>
        <v>-16.173311575998888</v>
      </c>
      <c r="I17" s="123" t="str">
        <f>IF(H17&gt;0,"M2",IF(H17&lt;-5,"M4","M3"))</f>
        <v>M4</v>
      </c>
      <c r="J17" s="124">
        <f>20*LOG(C17)</f>
        <v>35.475728899623874</v>
      </c>
      <c r="K17" s="125">
        <v>-18.3</v>
      </c>
      <c r="L17" s="121">
        <f>J17+K17</f>
        <v>17.175728899623874</v>
      </c>
      <c r="M17" s="126">
        <v>45</v>
      </c>
      <c r="N17" s="121">
        <f>(L17-M17)</f>
        <v>-27.824271100376126</v>
      </c>
      <c r="O17" s="123" t="str">
        <f>IF(N17&gt;0,"M2",IF(N17&lt;-5,"M4","M3"))</f>
        <v>M4</v>
      </c>
      <c r="P17" s="127">
        <f>N17-H17</f>
        <v>-11.650959524377239</v>
      </c>
      <c r="Q17" s="197">
        <f>J17-AVERAGE(J17:J20)</f>
        <v>-0.2105001283336776</v>
      </c>
    </row>
    <row r="18" spans="1:17" s="85" customFormat="1" ht="16.5" customHeight="1">
      <c r="A18" s="241"/>
      <c r="B18" s="71">
        <v>836.52</v>
      </c>
      <c r="C18" s="91"/>
      <c r="D18" s="72"/>
      <c r="E18" s="73"/>
      <c r="F18" s="73"/>
      <c r="G18" s="74">
        <v>51</v>
      </c>
      <c r="H18" s="73"/>
      <c r="I18" s="109"/>
      <c r="J18" s="116"/>
      <c r="K18" s="75"/>
      <c r="L18" s="73"/>
      <c r="M18" s="76">
        <v>45</v>
      </c>
      <c r="N18" s="73"/>
      <c r="O18" s="109"/>
      <c r="P18" s="77"/>
      <c r="Q18" s="197">
        <f>J18-AVERAGE(J17:J20)</f>
        <v>-35.68622902795755</v>
      </c>
    </row>
    <row r="19" spans="1:17" s="85" customFormat="1" ht="16.5" customHeight="1">
      <c r="A19" s="241"/>
      <c r="B19" s="71">
        <v>836.52</v>
      </c>
      <c r="C19" s="91">
        <v>62.35</v>
      </c>
      <c r="D19" s="72">
        <v>0.97</v>
      </c>
      <c r="E19" s="73">
        <f>(C19*D19)</f>
        <v>60.4795</v>
      </c>
      <c r="F19" s="73">
        <f>20*LOG(E19)</f>
        <v>35.632163841616126</v>
      </c>
      <c r="G19" s="74">
        <v>51</v>
      </c>
      <c r="H19" s="73">
        <f>(F19-G19)</f>
        <v>-15.367836158383874</v>
      </c>
      <c r="I19" s="109" t="str">
        <f>IF(H19&gt;0,"M2",IF(H19&lt;-5,"M4","M3"))</f>
        <v>M4</v>
      </c>
      <c r="J19" s="116">
        <f>20*LOG(C19)</f>
        <v>35.89672915629123</v>
      </c>
      <c r="K19" s="75">
        <v>-19.1</v>
      </c>
      <c r="L19" s="73">
        <f>J19+K19</f>
        <v>16.796729156291228</v>
      </c>
      <c r="M19" s="76">
        <v>45</v>
      </c>
      <c r="N19" s="73">
        <f>(L19-M19)</f>
        <v>-28.203270843708772</v>
      </c>
      <c r="O19" s="109" t="str">
        <f>IF(N19&gt;0,"M2",IF(N19&lt;-5,"M4","M3"))</f>
        <v>M4</v>
      </c>
      <c r="P19" s="77">
        <f>N19-H19</f>
        <v>-12.835434685324898</v>
      </c>
      <c r="Q19" s="197">
        <f>J19-AVERAGE(J17:J20)</f>
        <v>0.2105001283336776</v>
      </c>
    </row>
    <row r="20" spans="1:17" s="85" customFormat="1" ht="16.5" customHeight="1" thickBot="1">
      <c r="A20" s="241"/>
      <c r="B20" s="149">
        <v>836.52</v>
      </c>
      <c r="C20" s="150"/>
      <c r="D20" s="151"/>
      <c r="E20" s="152"/>
      <c r="F20" s="152"/>
      <c r="G20" s="153">
        <v>51</v>
      </c>
      <c r="H20" s="152"/>
      <c r="I20" s="158"/>
      <c r="J20" s="170"/>
      <c r="K20" s="156"/>
      <c r="L20" s="152"/>
      <c r="M20" s="157">
        <v>45</v>
      </c>
      <c r="N20" s="152"/>
      <c r="O20" s="158"/>
      <c r="P20" s="171"/>
      <c r="Q20" s="197">
        <f>J20-AVERAGE(J17:J20)</f>
        <v>-35.68622902795755</v>
      </c>
    </row>
    <row r="21" spans="1:17" s="85" customFormat="1" ht="16.5" customHeight="1" thickTop="1">
      <c r="A21" s="241"/>
      <c r="B21" s="118">
        <v>848.31</v>
      </c>
      <c r="C21" s="119">
        <v>54.8</v>
      </c>
      <c r="D21" s="120">
        <v>0.928</v>
      </c>
      <c r="E21" s="121">
        <f>(C21*D21)</f>
        <v>50.8544</v>
      </c>
      <c r="F21" s="121">
        <f>20*LOG(E21)</f>
        <v>34.126570694064625</v>
      </c>
      <c r="G21" s="122">
        <v>51</v>
      </c>
      <c r="H21" s="121">
        <f>(F21-G21)</f>
        <v>-16.873429305935375</v>
      </c>
      <c r="I21" s="123" t="str">
        <f>IF(H21&gt;0,"M2",IF(H21&lt;-5,"M4","M3"))</f>
        <v>M4</v>
      </c>
      <c r="J21" s="124">
        <f>20*LOG(C21)</f>
        <v>34.77561116968738</v>
      </c>
      <c r="K21" s="125">
        <v>-18.3</v>
      </c>
      <c r="L21" s="121">
        <f>J21+K21</f>
        <v>16.47561116968738</v>
      </c>
      <c r="M21" s="126">
        <v>45</v>
      </c>
      <c r="N21" s="121">
        <f>(L21-M21)</f>
        <v>-28.52438883031262</v>
      </c>
      <c r="O21" s="123" t="str">
        <f>IF(N21&gt;0,"M2",IF(N21&lt;-5,"M4","M3"))</f>
        <v>M4</v>
      </c>
      <c r="P21" s="127">
        <f>N21-H21</f>
        <v>-11.650959524377246</v>
      </c>
      <c r="Q21" s="197">
        <f>J21-AVERAGE(J21:J24)</f>
        <v>-0.20887286205261546</v>
      </c>
    </row>
    <row r="22" spans="1:17" s="85" customFormat="1" ht="16.5" customHeight="1">
      <c r="A22" s="241"/>
      <c r="B22" s="71">
        <v>848.31</v>
      </c>
      <c r="C22" s="91"/>
      <c r="D22" s="72"/>
      <c r="E22" s="73"/>
      <c r="F22" s="73"/>
      <c r="G22" s="74">
        <v>51</v>
      </c>
      <c r="H22" s="73"/>
      <c r="I22" s="109"/>
      <c r="J22" s="116"/>
      <c r="K22" s="75"/>
      <c r="L22" s="73"/>
      <c r="M22" s="76">
        <v>45</v>
      </c>
      <c r="N22" s="73"/>
      <c r="O22" s="109"/>
      <c r="P22" s="77"/>
      <c r="Q22" s="197">
        <f>J22-AVERAGE(J21:J24)</f>
        <v>-34.984484031739996</v>
      </c>
    </row>
    <row r="23" spans="1:17" s="85" customFormat="1" ht="16.5" customHeight="1">
      <c r="A23" s="242"/>
      <c r="B23" s="71">
        <v>848.31</v>
      </c>
      <c r="C23" s="91">
        <v>57.5</v>
      </c>
      <c r="D23" s="72">
        <v>0.97</v>
      </c>
      <c r="E23" s="73">
        <f>(C23*D23)</f>
        <v>55.775</v>
      </c>
      <c r="F23" s="73">
        <f>20*LOG(E23)</f>
        <v>34.92879157911751</v>
      </c>
      <c r="G23" s="74">
        <v>51</v>
      </c>
      <c r="H23" s="73">
        <f>(F23-G23)</f>
        <v>-16.071208420882492</v>
      </c>
      <c r="I23" s="109" t="str">
        <f>IF(H23&gt;0,"M2",IF(H23&lt;-5,"M4","M3"))</f>
        <v>M4</v>
      </c>
      <c r="J23" s="116">
        <f>20*LOG(C23)</f>
        <v>35.19335689379261</v>
      </c>
      <c r="K23" s="75">
        <v>-19.2</v>
      </c>
      <c r="L23" s="73">
        <f>J23+K23</f>
        <v>15.993356893792612</v>
      </c>
      <c r="M23" s="76">
        <v>45</v>
      </c>
      <c r="N23" s="73">
        <f>(L23-M23)</f>
        <v>-29.006643106207388</v>
      </c>
      <c r="O23" s="109" t="str">
        <f>IF(N23&gt;0,"M2",IF(N23&lt;-5,"M4","M3"))</f>
        <v>M4</v>
      </c>
      <c r="P23" s="77">
        <f>N23-H23</f>
        <v>-12.935434685324896</v>
      </c>
      <c r="Q23" s="197">
        <f>J23-AVERAGE(J21:J24)</f>
        <v>0.20887286205261546</v>
      </c>
    </row>
    <row r="24" spans="1:17" s="85" customFormat="1" ht="16.5" customHeight="1" thickBot="1">
      <c r="A24" s="244"/>
      <c r="B24" s="78">
        <v>848.31</v>
      </c>
      <c r="C24" s="92"/>
      <c r="D24" s="79"/>
      <c r="E24" s="80"/>
      <c r="F24" s="80"/>
      <c r="G24" s="81">
        <v>51</v>
      </c>
      <c r="H24" s="80"/>
      <c r="I24" s="110"/>
      <c r="J24" s="117"/>
      <c r="K24" s="82"/>
      <c r="L24" s="80"/>
      <c r="M24" s="83">
        <v>45</v>
      </c>
      <c r="N24" s="80"/>
      <c r="O24" s="110"/>
      <c r="P24" s="84"/>
      <c r="Q24" s="197">
        <f>J24-AVERAGE(J21:J24)</f>
        <v>-34.984484031739996</v>
      </c>
    </row>
    <row r="25" spans="1:17" s="85" customFormat="1" ht="16.5" customHeight="1">
      <c r="A25" s="245" t="s">
        <v>106</v>
      </c>
      <c r="B25" s="63">
        <v>824.7</v>
      </c>
      <c r="C25" s="90">
        <v>24.6</v>
      </c>
      <c r="D25" s="64">
        <v>2.67</v>
      </c>
      <c r="E25" s="65">
        <f>(C25*D25)</f>
        <v>65.682</v>
      </c>
      <c r="F25" s="65">
        <f>20*LOG(E25)</f>
        <v>36.34892736935909</v>
      </c>
      <c r="G25" s="66">
        <v>51</v>
      </c>
      <c r="H25" s="65">
        <f>(F25-G25)</f>
        <v>-14.651072630640911</v>
      </c>
      <c r="I25" s="108" t="str">
        <f>IF(H25&gt;0,"M2",IF(H25&lt;-5,"M4","M3"))</f>
        <v>M4</v>
      </c>
      <c r="J25" s="115">
        <f>20*LOG(C25)</f>
        <v>27.818702142067583</v>
      </c>
      <c r="K25" s="67">
        <v>3.27</v>
      </c>
      <c r="L25" s="65">
        <f>J25+K25</f>
        <v>31.088702142067582</v>
      </c>
      <c r="M25" s="68">
        <v>45</v>
      </c>
      <c r="N25" s="65">
        <f>(L25-M25)</f>
        <v>-13.911297857932418</v>
      </c>
      <c r="O25" s="108" t="str">
        <f>IF(N25&gt;0,"M2",IF(N25&lt;-5,"M4","M3"))</f>
        <v>M4</v>
      </c>
      <c r="P25" s="69">
        <f>N25-H25</f>
        <v>0.7397747727084933</v>
      </c>
      <c r="Q25" s="197">
        <f>J25-AVERAGE(J25:J28)</f>
        <v>0.03545280764649661</v>
      </c>
    </row>
    <row r="26" spans="1:17" s="85" customFormat="1" ht="16.5" customHeight="1">
      <c r="A26" s="241"/>
      <c r="B26" s="71">
        <v>824.7</v>
      </c>
      <c r="C26" s="91"/>
      <c r="D26" s="72"/>
      <c r="E26" s="73"/>
      <c r="F26" s="73"/>
      <c r="G26" s="74">
        <v>51</v>
      </c>
      <c r="H26" s="73"/>
      <c r="I26" s="109"/>
      <c r="J26" s="116"/>
      <c r="K26" s="75"/>
      <c r="L26" s="73"/>
      <c r="M26" s="76">
        <v>45</v>
      </c>
      <c r="N26" s="73"/>
      <c r="O26" s="109"/>
      <c r="P26" s="77"/>
      <c r="Q26" s="197">
        <f>J26-AVERAGE(J25:J28)</f>
        <v>-27.783249334421086</v>
      </c>
    </row>
    <row r="27" spans="1:17" s="85" customFormat="1" ht="16.5" customHeight="1">
      <c r="A27" s="241"/>
      <c r="B27" s="71">
        <v>824.7</v>
      </c>
      <c r="C27" s="91">
        <v>24.4</v>
      </c>
      <c r="D27" s="72">
        <v>2.79</v>
      </c>
      <c r="E27" s="73">
        <f>(C27*D27)</f>
        <v>68.076</v>
      </c>
      <c r="F27" s="73">
        <f>20*LOG(E27)</f>
        <v>36.65988059224654</v>
      </c>
      <c r="G27" s="74">
        <v>51</v>
      </c>
      <c r="H27" s="73">
        <f>(F27-G27)</f>
        <v>-14.340119407753463</v>
      </c>
      <c r="I27" s="109" t="str">
        <f>IF(H27&gt;0,"M2",IF(H27&lt;-5,"M4","M3"))</f>
        <v>M4</v>
      </c>
      <c r="J27" s="116">
        <f>20*LOG(C27)</f>
        <v>27.74779652677459</v>
      </c>
      <c r="K27" s="168">
        <v>3.2</v>
      </c>
      <c r="L27" s="73">
        <f>J27+K27</f>
        <v>30.94779652677459</v>
      </c>
      <c r="M27" s="76">
        <v>45</v>
      </c>
      <c r="N27" s="73">
        <f>(L27-M27)</f>
        <v>-14.052203473225411</v>
      </c>
      <c r="O27" s="109" t="str">
        <f>IF(N27&gt;0,"M2",IF(N27&lt;-5,"M4","M3"))</f>
        <v>M4</v>
      </c>
      <c r="P27" s="77">
        <f>N27-H27</f>
        <v>0.2879159345280513</v>
      </c>
      <c r="Q27" s="197">
        <f>J27-AVERAGE(J25:J28)</f>
        <v>-0.03545280764649661</v>
      </c>
    </row>
    <row r="28" spans="1:17" s="85" customFormat="1" ht="16.5" customHeight="1" thickBot="1">
      <c r="A28" s="241"/>
      <c r="B28" s="149">
        <v>824.7</v>
      </c>
      <c r="C28" s="150"/>
      <c r="D28" s="151"/>
      <c r="E28" s="152"/>
      <c r="F28" s="152"/>
      <c r="G28" s="153">
        <v>51</v>
      </c>
      <c r="H28" s="152"/>
      <c r="I28" s="158"/>
      <c r="J28" s="170"/>
      <c r="K28" s="156"/>
      <c r="L28" s="152"/>
      <c r="M28" s="157">
        <v>45</v>
      </c>
      <c r="N28" s="152"/>
      <c r="O28" s="158"/>
      <c r="P28" s="171"/>
      <c r="Q28" s="197">
        <f>J28-AVERAGE(J25:J28)</f>
        <v>-27.783249334421086</v>
      </c>
    </row>
    <row r="29" spans="1:17" s="85" customFormat="1" ht="16.5" customHeight="1" thickTop="1">
      <c r="A29" s="241"/>
      <c r="B29" s="118">
        <v>836.52</v>
      </c>
      <c r="C29" s="119">
        <v>22.3</v>
      </c>
      <c r="D29" s="120">
        <v>2.67</v>
      </c>
      <c r="E29" s="121">
        <f>(C29*D29)</f>
        <v>59.541</v>
      </c>
      <c r="F29" s="121">
        <f>20*LOG(E29)</f>
        <v>35.49632248825472</v>
      </c>
      <c r="G29" s="122">
        <v>51</v>
      </c>
      <c r="H29" s="121">
        <f>(F29-G29)</f>
        <v>-15.50367751174528</v>
      </c>
      <c r="I29" s="123" t="str">
        <f>IF(H29&gt;0,"M2",IF(H29&lt;-5,"M4","M3"))</f>
        <v>M4</v>
      </c>
      <c r="J29" s="124">
        <f>20*LOG(C29)</f>
        <v>26.966097260963213</v>
      </c>
      <c r="K29" s="125">
        <v>3.27</v>
      </c>
      <c r="L29" s="121">
        <f>J29+K29</f>
        <v>30.236097260963213</v>
      </c>
      <c r="M29" s="126">
        <v>45</v>
      </c>
      <c r="N29" s="121">
        <f>(L29-M29)</f>
        <v>-14.763902739036787</v>
      </c>
      <c r="O29" s="123" t="str">
        <f>IF(N29&gt;0,"M2",IF(N29&lt;-5,"M4","M3"))</f>
        <v>M4</v>
      </c>
      <c r="P29" s="127">
        <f>N29-H29</f>
        <v>0.7397747727084933</v>
      </c>
      <c r="Q29" s="197">
        <f>J29-AVERAGE(J29:J32)</f>
        <v>-0.16808568579416416</v>
      </c>
    </row>
    <row r="30" spans="1:17" s="85" customFormat="1" ht="16.5" customHeight="1">
      <c r="A30" s="241"/>
      <c r="B30" s="71">
        <v>836.52</v>
      </c>
      <c r="C30" s="91"/>
      <c r="D30" s="72"/>
      <c r="E30" s="73"/>
      <c r="F30" s="73"/>
      <c r="G30" s="74">
        <v>51</v>
      </c>
      <c r="H30" s="73"/>
      <c r="I30" s="109"/>
      <c r="J30" s="116"/>
      <c r="K30" s="75"/>
      <c r="L30" s="73"/>
      <c r="M30" s="76">
        <v>45</v>
      </c>
      <c r="N30" s="73"/>
      <c r="O30" s="109"/>
      <c r="P30" s="77"/>
      <c r="Q30" s="197">
        <f>J30-AVERAGE(J29:J32)</f>
        <v>-27.134182946757377</v>
      </c>
    </row>
    <row r="31" spans="1:17" s="85" customFormat="1" ht="16.5" customHeight="1">
      <c r="A31" s="241"/>
      <c r="B31" s="71">
        <v>836.52</v>
      </c>
      <c r="C31" s="91">
        <v>23.18</v>
      </c>
      <c r="D31" s="72">
        <v>2.79</v>
      </c>
      <c r="E31" s="73">
        <f>(C31*D31)</f>
        <v>64.6722</v>
      </c>
      <c r="F31" s="73">
        <f>20*LOG(E31)</f>
        <v>36.2143526980235</v>
      </c>
      <c r="G31" s="74">
        <v>51</v>
      </c>
      <c r="H31" s="73">
        <f>(F31-G31)</f>
        <v>-14.785647301976503</v>
      </c>
      <c r="I31" s="109" t="str">
        <f>IF(H31&gt;0,"M2",IF(H31&lt;-5,"M4","M3"))</f>
        <v>M4</v>
      </c>
      <c r="J31" s="116">
        <f>20*LOG(C31)</f>
        <v>27.302268632551545</v>
      </c>
      <c r="K31" s="168">
        <v>3.2</v>
      </c>
      <c r="L31" s="73">
        <f>J31+K31</f>
        <v>30.502268632551544</v>
      </c>
      <c r="M31" s="76">
        <v>45</v>
      </c>
      <c r="N31" s="73">
        <f>(L31-M31)</f>
        <v>-14.497731367448456</v>
      </c>
      <c r="O31" s="109" t="str">
        <f>IF(N31&gt;0,"M2",IF(N31&lt;-5,"M4","M3"))</f>
        <v>M4</v>
      </c>
      <c r="P31" s="77">
        <f>N31-H31</f>
        <v>0.28791593452804776</v>
      </c>
      <c r="Q31" s="197">
        <f>J31-AVERAGE(J29:J32)</f>
        <v>0.16808568579416772</v>
      </c>
    </row>
    <row r="32" spans="1:17" s="85" customFormat="1" ht="16.5" customHeight="1" thickBot="1">
      <c r="A32" s="241"/>
      <c r="B32" s="149">
        <v>836.52</v>
      </c>
      <c r="C32" s="150"/>
      <c r="D32" s="151"/>
      <c r="E32" s="152"/>
      <c r="F32" s="152"/>
      <c r="G32" s="153">
        <v>51</v>
      </c>
      <c r="H32" s="152"/>
      <c r="I32" s="158"/>
      <c r="J32" s="170"/>
      <c r="K32" s="156"/>
      <c r="L32" s="152"/>
      <c r="M32" s="157">
        <v>45</v>
      </c>
      <c r="N32" s="152"/>
      <c r="O32" s="158"/>
      <c r="P32" s="171"/>
      <c r="Q32" s="197">
        <f>J32-AVERAGE(J29:J32)</f>
        <v>-27.134182946757377</v>
      </c>
    </row>
    <row r="33" spans="1:17" s="85" customFormat="1" ht="16.5" customHeight="1" thickTop="1">
      <c r="A33" s="241"/>
      <c r="B33" s="118">
        <v>848.31</v>
      </c>
      <c r="C33" s="119">
        <v>20.9</v>
      </c>
      <c r="D33" s="120">
        <v>2.67</v>
      </c>
      <c r="E33" s="121">
        <f>(C33*D33)</f>
        <v>55.803</v>
      </c>
      <c r="F33" s="121">
        <f>20*LOG(E33)</f>
        <v>34.93315094951258</v>
      </c>
      <c r="G33" s="122">
        <v>51</v>
      </c>
      <c r="H33" s="121">
        <f>(F33-G33)</f>
        <v>-16.06684905048742</v>
      </c>
      <c r="I33" s="123" t="str">
        <f>IF(H33&gt;0,"M2",IF(H33&lt;-5,"M4","M3"))</f>
        <v>M4</v>
      </c>
      <c r="J33" s="124">
        <f>20*LOG(C33)</f>
        <v>26.40292572222108</v>
      </c>
      <c r="K33" s="125">
        <v>3.27</v>
      </c>
      <c r="L33" s="121">
        <f>J33+K33</f>
        <v>29.67292572222108</v>
      </c>
      <c r="M33" s="126">
        <v>45</v>
      </c>
      <c r="N33" s="121">
        <f>(L33-M33)</f>
        <v>-15.32707427777892</v>
      </c>
      <c r="O33" s="123" t="str">
        <f>IF(N33&gt;0,"M2",IF(N33&lt;-5,"M4","M3"))</f>
        <v>M4</v>
      </c>
      <c r="P33" s="127">
        <f>N33-H33</f>
        <v>0.7397747727085004</v>
      </c>
      <c r="Q33" s="197">
        <f>J33-AVERAGE(J33:J36)</f>
        <v>-0.039302936284325796</v>
      </c>
    </row>
    <row r="34" spans="1:17" s="85" customFormat="1" ht="16.5" customHeight="1">
      <c r="A34" s="241"/>
      <c r="B34" s="71">
        <v>848.31</v>
      </c>
      <c r="C34" s="91"/>
      <c r="D34" s="72"/>
      <c r="E34" s="73"/>
      <c r="F34" s="73"/>
      <c r="G34" s="74">
        <v>51</v>
      </c>
      <c r="H34" s="73"/>
      <c r="I34" s="109"/>
      <c r="J34" s="116"/>
      <c r="K34" s="75"/>
      <c r="L34" s="73"/>
      <c r="M34" s="76">
        <v>45</v>
      </c>
      <c r="N34" s="73"/>
      <c r="O34" s="109"/>
      <c r="P34" s="77"/>
      <c r="Q34" s="197">
        <f>J34-AVERAGE(J33:J36)</f>
        <v>-26.442228658505407</v>
      </c>
    </row>
    <row r="35" spans="1:17" s="85" customFormat="1" ht="16.5" customHeight="1">
      <c r="A35" s="242"/>
      <c r="B35" s="71">
        <v>848.31</v>
      </c>
      <c r="C35" s="169">
        <v>21.09</v>
      </c>
      <c r="D35" s="72">
        <v>2.79</v>
      </c>
      <c r="E35" s="73">
        <f>(C35*D35)</f>
        <v>58.8411</v>
      </c>
      <c r="F35" s="73">
        <f>20*LOG(E35)</f>
        <v>35.39361566026167</v>
      </c>
      <c r="G35" s="74">
        <v>51</v>
      </c>
      <c r="H35" s="73">
        <f>(F35-G35)</f>
        <v>-15.606384339738327</v>
      </c>
      <c r="I35" s="109" t="str">
        <f>IF(H35&gt;0,"M2",IF(H35&lt;-5,"M4","M3"))</f>
        <v>M4</v>
      </c>
      <c r="J35" s="116">
        <f>20*LOG(C35)</f>
        <v>26.48153159478973</v>
      </c>
      <c r="K35" s="168">
        <v>3.2</v>
      </c>
      <c r="L35" s="73">
        <f>J35+K35</f>
        <v>29.68153159478973</v>
      </c>
      <c r="M35" s="76">
        <v>45</v>
      </c>
      <c r="N35" s="73">
        <f>(L35-M35)</f>
        <v>-15.318468405210272</v>
      </c>
      <c r="O35" s="109" t="str">
        <f>IF(N35&gt;0,"M2",IF(N35&lt;-5,"M4","M3"))</f>
        <v>M4</v>
      </c>
      <c r="P35" s="77">
        <f>N35-H35</f>
        <v>0.28791593452805486</v>
      </c>
      <c r="Q35" s="197">
        <f>J35-AVERAGE(J33:J36)</f>
        <v>0.03930293628432224</v>
      </c>
    </row>
    <row r="36" spans="1:17" s="85" customFormat="1" ht="16.5" customHeight="1" thickBot="1">
      <c r="A36" s="244"/>
      <c r="B36" s="78">
        <v>848.31</v>
      </c>
      <c r="C36" s="92"/>
      <c r="D36" s="79"/>
      <c r="E36" s="80"/>
      <c r="F36" s="80"/>
      <c r="G36" s="81">
        <v>51</v>
      </c>
      <c r="H36" s="80"/>
      <c r="I36" s="110"/>
      <c r="J36" s="117"/>
      <c r="K36" s="82"/>
      <c r="L36" s="80"/>
      <c r="M36" s="83">
        <v>45</v>
      </c>
      <c r="N36" s="80"/>
      <c r="O36" s="110"/>
      <c r="P36" s="84"/>
      <c r="Q36" s="197">
        <f>J36-AVERAGE(J33:J36)</f>
        <v>-26.442228658505407</v>
      </c>
    </row>
    <row r="37" spans="1:17" s="85" customFormat="1" ht="16.5" customHeight="1">
      <c r="A37" s="245" t="s">
        <v>108</v>
      </c>
      <c r="B37" s="63">
        <v>1851.25</v>
      </c>
      <c r="C37" s="90">
        <v>32.5</v>
      </c>
      <c r="D37" s="64">
        <v>0.99</v>
      </c>
      <c r="E37" s="65">
        <f>(C37*D37)</f>
        <v>32.175</v>
      </c>
      <c r="F37" s="65">
        <f>20*LOG(E37)</f>
        <v>30.150371111528486</v>
      </c>
      <c r="G37" s="66">
        <v>41</v>
      </c>
      <c r="H37" s="65">
        <f>(F37-G37)</f>
        <v>-10.849628888471514</v>
      </c>
      <c r="I37" s="108" t="str">
        <f>IF(H37&gt;0,"M2",IF(H37&lt;-5,"M4","M3"))</f>
        <v>M4</v>
      </c>
      <c r="J37" s="115">
        <f>20*LOG(C37)</f>
        <v>30.23766721957749</v>
      </c>
      <c r="K37" s="67">
        <v>-19.36</v>
      </c>
      <c r="L37" s="65">
        <f>J37+K37</f>
        <v>10.87766721957749</v>
      </c>
      <c r="M37" s="68">
        <v>35</v>
      </c>
      <c r="N37" s="65">
        <f>(L37-M37)</f>
        <v>-24.12233278042251</v>
      </c>
      <c r="O37" s="108" t="str">
        <f>IF(N37&gt;0,"M2",IF(N37&lt;-5,"M4","M3"))</f>
        <v>M4</v>
      </c>
      <c r="P37" s="69">
        <f>N37-H37</f>
        <v>-13.272703891950997</v>
      </c>
      <c r="Q37" s="197">
        <f>J37-AVERAGE(J37:J40)</f>
        <v>-0.43452967016392563</v>
      </c>
    </row>
    <row r="38" spans="1:17" s="85" customFormat="1" ht="16.5" customHeight="1">
      <c r="A38" s="241"/>
      <c r="B38" s="71">
        <v>1851.25</v>
      </c>
      <c r="C38" s="91"/>
      <c r="D38" s="72"/>
      <c r="E38" s="73"/>
      <c r="F38" s="73"/>
      <c r="G38" s="74">
        <v>41</v>
      </c>
      <c r="H38" s="73"/>
      <c r="I38" s="109"/>
      <c r="J38" s="116"/>
      <c r="K38" s="75"/>
      <c r="L38" s="73"/>
      <c r="M38" s="76">
        <v>35</v>
      </c>
      <c r="N38" s="73"/>
      <c r="O38" s="109"/>
      <c r="P38" s="77"/>
      <c r="Q38" s="197">
        <f>J38-AVERAGE(J37:J40)</f>
        <v>-30.672196889741414</v>
      </c>
    </row>
    <row r="39" spans="1:17" s="85" customFormat="1" ht="16.5" customHeight="1">
      <c r="A39" s="241"/>
      <c r="B39" s="71">
        <v>1851.25</v>
      </c>
      <c r="C39" s="91">
        <v>35.92</v>
      </c>
      <c r="D39" s="72">
        <v>1.03</v>
      </c>
      <c r="E39" s="73">
        <f>(C39*D39)</f>
        <v>36.997600000000006</v>
      </c>
      <c r="F39" s="73">
        <f>20*LOG(E39)</f>
        <v>31.36347105400878</v>
      </c>
      <c r="G39" s="74">
        <v>41</v>
      </c>
      <c r="H39" s="73">
        <f>(F39-G39)</f>
        <v>-9.63652894599122</v>
      </c>
      <c r="I39" s="109" t="str">
        <f>IF(H39&gt;0,"M2",IF(H39&lt;-5,"M4","M3"))</f>
        <v>M4</v>
      </c>
      <c r="J39" s="116">
        <f>20*LOG(C39)</f>
        <v>31.106726559905336</v>
      </c>
      <c r="K39" s="75">
        <v>-19.4</v>
      </c>
      <c r="L39" s="73">
        <f>J39+K39</f>
        <v>11.706726559905338</v>
      </c>
      <c r="M39" s="76">
        <v>35</v>
      </c>
      <c r="N39" s="73">
        <f>(L39-M39)</f>
        <v>-23.293273440094662</v>
      </c>
      <c r="O39" s="109" t="str">
        <f>IF(N39&gt;0,"M2",IF(N39&lt;-5,"M4","M3"))</f>
        <v>M4</v>
      </c>
      <c r="P39" s="77">
        <f>N39-H39</f>
        <v>-13.656744494103442</v>
      </c>
      <c r="Q39" s="197">
        <f>J39-AVERAGE(J37:J40)</f>
        <v>0.4345296701639221</v>
      </c>
    </row>
    <row r="40" spans="1:17" s="85" customFormat="1" ht="16.5" customHeight="1" thickBot="1">
      <c r="A40" s="241"/>
      <c r="B40" s="149">
        <v>1851.25</v>
      </c>
      <c r="C40" s="150"/>
      <c r="D40" s="151"/>
      <c r="E40" s="152"/>
      <c r="F40" s="152"/>
      <c r="G40" s="153">
        <v>41</v>
      </c>
      <c r="H40" s="152"/>
      <c r="I40" s="158"/>
      <c r="J40" s="170"/>
      <c r="K40" s="156"/>
      <c r="L40" s="152"/>
      <c r="M40" s="157">
        <v>35</v>
      </c>
      <c r="N40" s="152"/>
      <c r="O40" s="158"/>
      <c r="P40" s="171"/>
      <c r="Q40" s="197">
        <f>J40-AVERAGE(J37:J40)</f>
        <v>-30.672196889741414</v>
      </c>
    </row>
    <row r="41" spans="1:17" s="85" customFormat="1" ht="16.5" customHeight="1" thickTop="1">
      <c r="A41" s="241"/>
      <c r="B41" s="118">
        <v>1880</v>
      </c>
      <c r="C41" s="119">
        <v>25.1</v>
      </c>
      <c r="D41" s="120">
        <v>0.99</v>
      </c>
      <c r="E41" s="121">
        <f>(C41*D41)</f>
        <v>24.849</v>
      </c>
      <c r="F41" s="121">
        <f>20*LOG(E41)</f>
        <v>27.906178321571762</v>
      </c>
      <c r="G41" s="122">
        <v>41</v>
      </c>
      <c r="H41" s="121">
        <f>(F41-G41)</f>
        <v>-13.093821678428238</v>
      </c>
      <c r="I41" s="123" t="str">
        <f>IF(H41&gt;0,"M2",IF(H41&lt;-5,"M4","M3"))</f>
        <v>M4</v>
      </c>
      <c r="J41" s="124">
        <f>20*LOG(C41)</f>
        <v>27.993474429620765</v>
      </c>
      <c r="K41" s="125">
        <v>-19.36</v>
      </c>
      <c r="L41" s="121">
        <f>J41+K41</f>
        <v>8.633474429620765</v>
      </c>
      <c r="M41" s="126">
        <v>35</v>
      </c>
      <c r="N41" s="121">
        <f>(L41-M41)</f>
        <v>-26.366525570379235</v>
      </c>
      <c r="O41" s="123" t="str">
        <f>IF(N41&gt;0,"M2",IF(N41&lt;-5,"M4","M3"))</f>
        <v>M4</v>
      </c>
      <c r="P41" s="127">
        <f>N41-H41</f>
        <v>-13.272703891950997</v>
      </c>
      <c r="Q41" s="197">
        <f>J41-AVERAGE(J41:J44)</f>
        <v>-0.4362872758425489</v>
      </c>
    </row>
    <row r="42" spans="1:17" s="85" customFormat="1" ht="16.5" customHeight="1">
      <c r="A42" s="241"/>
      <c r="B42" s="71">
        <v>1880</v>
      </c>
      <c r="C42" s="91">
        <v>23.6</v>
      </c>
      <c r="D42" s="72">
        <v>1.01</v>
      </c>
      <c r="E42" s="73">
        <f>(C42*D42)</f>
        <v>23.836000000000002</v>
      </c>
      <c r="F42" s="73">
        <f>20*LOG(E42)</f>
        <v>27.544667535054984</v>
      </c>
      <c r="G42" s="74">
        <v>41</v>
      </c>
      <c r="H42" s="73">
        <f>(F42-G42)</f>
        <v>-13.455332464945016</v>
      </c>
      <c r="I42" s="109" t="str">
        <f>IF(H42&gt;0,"M2",IF(H42&lt;-5,"M4","M3"))</f>
        <v>M4</v>
      </c>
      <c r="J42" s="116">
        <f>20*LOG(C42)</f>
        <v>27.45824005940213</v>
      </c>
      <c r="K42" s="75">
        <v>-18.5</v>
      </c>
      <c r="L42" s="73">
        <f>J42+K42</f>
        <v>8.95824005940213</v>
      </c>
      <c r="M42" s="76">
        <v>35</v>
      </c>
      <c r="N42" s="73">
        <f>(L42-M42)</f>
        <v>-26.04175994059787</v>
      </c>
      <c r="O42" s="109" t="str">
        <f>IF(N42&gt;0,"M2",IF(N42&lt;-5,"M4","M3"))</f>
        <v>M4</v>
      </c>
      <c r="P42" s="77">
        <f>N42-H42</f>
        <v>-12.586427475652854</v>
      </c>
      <c r="Q42" s="197">
        <f>J42-AVERAGE(J41:J44)</f>
        <v>-0.9715216460611842</v>
      </c>
    </row>
    <row r="43" spans="1:17" s="85" customFormat="1" ht="16.5" customHeight="1">
      <c r="A43" s="241"/>
      <c r="B43" s="71">
        <v>1880</v>
      </c>
      <c r="C43" s="91">
        <v>30.68</v>
      </c>
      <c r="D43" s="72">
        <v>1.03</v>
      </c>
      <c r="E43" s="73">
        <f>(C43*D43)</f>
        <v>31.6004</v>
      </c>
      <c r="F43" s="73">
        <f>20*LOG(E43)</f>
        <v>29.99385159964231</v>
      </c>
      <c r="G43" s="74">
        <v>41</v>
      </c>
      <c r="H43" s="73">
        <f>(F43-G43)</f>
        <v>-11.006148400357691</v>
      </c>
      <c r="I43" s="109" t="str">
        <f>IF(H43&gt;0,"M2",IF(H43&lt;-5,"M4","M3"))</f>
        <v>M4</v>
      </c>
      <c r="J43" s="116">
        <f>20*LOG(C43)</f>
        <v>29.737107105538865</v>
      </c>
      <c r="K43" s="75">
        <v>-19.6</v>
      </c>
      <c r="L43" s="73">
        <f>J43+K43</f>
        <v>10.137107105538863</v>
      </c>
      <c r="M43" s="76">
        <v>35</v>
      </c>
      <c r="N43" s="73">
        <f>(L43-M43)</f>
        <v>-24.862892894461137</v>
      </c>
      <c r="O43" s="109" t="str">
        <f>IF(N43&gt;0,"M2",IF(N43&lt;-5,"M4","M3"))</f>
        <v>M4</v>
      </c>
      <c r="P43" s="77">
        <f>N43-H43</f>
        <v>-13.856744494103445</v>
      </c>
      <c r="Q43" s="197">
        <f>J43-AVERAGE(J41:J44)</f>
        <v>1.3073454000755511</v>
      </c>
    </row>
    <row r="44" spans="1:17" s="85" customFormat="1" ht="16.5" customHeight="1" thickBot="1">
      <c r="A44" s="241"/>
      <c r="B44" s="149">
        <v>1880</v>
      </c>
      <c r="C44" s="191">
        <v>26.7</v>
      </c>
      <c r="D44" s="151">
        <v>0.95</v>
      </c>
      <c r="E44" s="152">
        <f>(C44*D44)</f>
        <v>25.365</v>
      </c>
      <c r="F44" s="152">
        <f>20*LOG(E44)</f>
        <v>28.084697333068462</v>
      </c>
      <c r="G44" s="153">
        <v>41</v>
      </c>
      <c r="H44" s="152">
        <f>(F44-G44)</f>
        <v>-12.915302666931538</v>
      </c>
      <c r="I44" s="158" t="str">
        <f>IF(H44&gt;0,"M2",IF(H44&lt;-5,"M4","M3"))</f>
        <v>M4</v>
      </c>
      <c r="J44" s="170">
        <f>20*LOG(C44)</f>
        <v>28.530225227291503</v>
      </c>
      <c r="K44" s="156"/>
      <c r="L44" s="152"/>
      <c r="M44" s="157">
        <v>35</v>
      </c>
      <c r="N44" s="152"/>
      <c r="O44" s="158"/>
      <c r="P44" s="171"/>
      <c r="Q44" s="197">
        <f>J44-AVERAGE(J41:J44)</f>
        <v>0.10046352182818907</v>
      </c>
    </row>
    <row r="45" spans="1:17" s="85" customFormat="1" ht="16.5" customHeight="1" thickTop="1">
      <c r="A45" s="241"/>
      <c r="B45" s="118">
        <v>1908.75</v>
      </c>
      <c r="C45" s="119">
        <v>23.8</v>
      </c>
      <c r="D45" s="120">
        <v>0.99</v>
      </c>
      <c r="E45" s="121">
        <f>(C45*D45)</f>
        <v>23.562</v>
      </c>
      <c r="F45" s="121">
        <f>20*LOG(E45)</f>
        <v>27.44424303308124</v>
      </c>
      <c r="G45" s="122">
        <v>41</v>
      </c>
      <c r="H45" s="121">
        <f>(F45-G45)</f>
        <v>-13.55575696691876</v>
      </c>
      <c r="I45" s="123" t="str">
        <f>IF(H45&gt;0,"M2",IF(H45&lt;-5,"M4","M3"))</f>
        <v>M4</v>
      </c>
      <c r="J45" s="124">
        <f>20*LOG(C45)</f>
        <v>27.531539141130242</v>
      </c>
      <c r="K45" s="125">
        <v>-19.36</v>
      </c>
      <c r="L45" s="121">
        <f>J45+K45</f>
        <v>8.171539141130243</v>
      </c>
      <c r="M45" s="126">
        <v>35</v>
      </c>
      <c r="N45" s="121">
        <f>(L45-M45)</f>
        <v>-26.828460858869757</v>
      </c>
      <c r="O45" s="123" t="str">
        <f>IF(N45&gt;0,"M2",IF(N45&lt;-5,"M4","M3"))</f>
        <v>M4</v>
      </c>
      <c r="P45" s="127">
        <f>N45-H45</f>
        <v>-13.272703891950997</v>
      </c>
      <c r="Q45" s="197">
        <f>J45-AVERAGE(J45:J48)</f>
        <v>-0.8507161100694312</v>
      </c>
    </row>
    <row r="46" spans="1:17" s="85" customFormat="1" ht="16.5" customHeight="1">
      <c r="A46" s="241"/>
      <c r="B46" s="71">
        <v>1908.75</v>
      </c>
      <c r="C46" s="91"/>
      <c r="D46" s="72"/>
      <c r="E46" s="73"/>
      <c r="F46" s="73"/>
      <c r="G46" s="74">
        <v>41</v>
      </c>
      <c r="H46" s="73"/>
      <c r="I46" s="109"/>
      <c r="J46" s="116"/>
      <c r="K46" s="75"/>
      <c r="L46" s="73"/>
      <c r="M46" s="76">
        <v>35</v>
      </c>
      <c r="N46" s="73"/>
      <c r="O46" s="109"/>
      <c r="P46" s="77"/>
      <c r="Q46" s="197">
        <f>J46-AVERAGE(J45:J48)</f>
        <v>-28.382255251199673</v>
      </c>
    </row>
    <row r="47" spans="1:17" s="85" customFormat="1" ht="16.5" customHeight="1">
      <c r="A47" s="242"/>
      <c r="B47" s="71">
        <v>1908.75</v>
      </c>
      <c r="C47" s="91">
        <v>28.95</v>
      </c>
      <c r="D47" s="72">
        <v>1.03</v>
      </c>
      <c r="E47" s="73">
        <f>(C47*D47)</f>
        <v>29.8185</v>
      </c>
      <c r="F47" s="73">
        <f>20*LOG(E47)</f>
        <v>29.489715855372545</v>
      </c>
      <c r="G47" s="74">
        <v>41</v>
      </c>
      <c r="H47" s="73">
        <f>(F47-G47)</f>
        <v>-11.510284144627455</v>
      </c>
      <c r="I47" s="109" t="str">
        <f>IF(H47&gt;0,"M2",IF(H47&lt;-5,"M4","M3"))</f>
        <v>M4</v>
      </c>
      <c r="J47" s="116">
        <f>20*LOG(C47)</f>
        <v>29.2329713612691</v>
      </c>
      <c r="K47" s="75">
        <v>-19.6</v>
      </c>
      <c r="L47" s="73">
        <f>J47+K47</f>
        <v>9.6329713612691</v>
      </c>
      <c r="M47" s="76">
        <v>35</v>
      </c>
      <c r="N47" s="73">
        <f>(L47-M47)</f>
        <v>-25.3670286387309</v>
      </c>
      <c r="O47" s="109" t="str">
        <f>IF(N47&gt;0,"M2",IF(N47&lt;-5,"M4","M3"))</f>
        <v>M4</v>
      </c>
      <c r="P47" s="77">
        <f>N47-H47</f>
        <v>-13.856744494103445</v>
      </c>
      <c r="Q47" s="197">
        <f>J47-AVERAGE(J45:J48)</f>
        <v>0.8507161100694276</v>
      </c>
    </row>
    <row r="48" spans="1:17" s="85" customFormat="1" ht="16.5" customHeight="1" thickBot="1">
      <c r="A48" s="244"/>
      <c r="B48" s="78">
        <v>1908.75</v>
      </c>
      <c r="C48" s="92"/>
      <c r="D48" s="79"/>
      <c r="E48" s="80"/>
      <c r="F48" s="80"/>
      <c r="G48" s="81">
        <v>41</v>
      </c>
      <c r="H48" s="80"/>
      <c r="I48" s="110"/>
      <c r="J48" s="117"/>
      <c r="K48" s="82"/>
      <c r="L48" s="80"/>
      <c r="M48" s="83">
        <v>35</v>
      </c>
      <c r="N48" s="80"/>
      <c r="O48" s="110"/>
      <c r="P48" s="84"/>
      <c r="Q48" s="197">
        <f>J48-AVERAGE(J45:J48)</f>
        <v>-28.382255251199673</v>
      </c>
    </row>
    <row r="49" spans="1:17" s="85" customFormat="1" ht="16.5" customHeight="1">
      <c r="A49" s="245" t="s">
        <v>109</v>
      </c>
      <c r="B49" s="63">
        <v>1851.25</v>
      </c>
      <c r="C49" s="90">
        <v>11.2</v>
      </c>
      <c r="D49" s="64">
        <v>2.765</v>
      </c>
      <c r="E49" s="65">
        <f>(C49*D49)</f>
        <v>30.968</v>
      </c>
      <c r="F49" s="65">
        <f>20*LOG(E49)</f>
        <v>29.818263166217974</v>
      </c>
      <c r="G49" s="66">
        <v>41</v>
      </c>
      <c r="H49" s="65">
        <f>(F49-G49)</f>
        <v>-11.181736833782026</v>
      </c>
      <c r="I49" s="108" t="str">
        <f>IF(H49&gt;0,"M2",IF(H49&lt;-5,"M4","M3"))</f>
        <v>M4</v>
      </c>
      <c r="J49" s="115">
        <f>20*LOG(C49)</f>
        <v>20.98436045340363</v>
      </c>
      <c r="K49" s="67">
        <v>3.24</v>
      </c>
      <c r="L49" s="65">
        <f>J49+K49</f>
        <v>24.224360453403634</v>
      </c>
      <c r="M49" s="68">
        <v>35</v>
      </c>
      <c r="N49" s="65">
        <f>(L49-M49)</f>
        <v>-10.775639546596366</v>
      </c>
      <c r="O49" s="108" t="str">
        <f>IF(N49&gt;0,"M2",IF(N49&lt;-5,"M4","M3"))</f>
        <v>M4</v>
      </c>
      <c r="P49" s="69">
        <f>N49-H49</f>
        <v>0.4060972871856592</v>
      </c>
      <c r="Q49" s="197">
        <f>J49-AVERAGE(J49:J52)</f>
        <v>-1.2192312835820047</v>
      </c>
    </row>
    <row r="50" spans="1:17" s="85" customFormat="1" ht="16.5" customHeight="1">
      <c r="A50" s="241"/>
      <c r="B50" s="71">
        <v>1851.25</v>
      </c>
      <c r="C50" s="91"/>
      <c r="D50" s="72"/>
      <c r="E50" s="73"/>
      <c r="F50" s="73"/>
      <c r="G50" s="74">
        <v>41</v>
      </c>
      <c r="H50" s="73"/>
      <c r="I50" s="109"/>
      <c r="J50" s="116"/>
      <c r="K50" s="75"/>
      <c r="L50" s="73"/>
      <c r="M50" s="76">
        <v>35</v>
      </c>
      <c r="N50" s="73"/>
      <c r="O50" s="109"/>
      <c r="P50" s="77"/>
      <c r="Q50" s="197">
        <f>J50-AVERAGE(J49:J52)</f>
        <v>-22.203591736985636</v>
      </c>
    </row>
    <row r="51" spans="1:17" s="85" customFormat="1" ht="16.5" customHeight="1">
      <c r="A51" s="241"/>
      <c r="B51" s="71">
        <v>1851.25</v>
      </c>
      <c r="C51" s="91">
        <v>14.83</v>
      </c>
      <c r="D51" s="72">
        <v>2.77</v>
      </c>
      <c r="E51" s="73">
        <f>(C51*D51)</f>
        <v>41.079100000000004</v>
      </c>
      <c r="F51" s="73">
        <f>20*LOG(E51)</f>
        <v>32.27241840185661</v>
      </c>
      <c r="G51" s="74">
        <v>41</v>
      </c>
      <c r="H51" s="73">
        <f>(F51-G51)</f>
        <v>-8.727581598143388</v>
      </c>
      <c r="I51" s="109" t="str">
        <f>IF(H51&gt;0,"M2",IF(H51&lt;-5,"M4","M3"))</f>
        <v>M4</v>
      </c>
      <c r="J51" s="116">
        <f>20*LOG(C51)</f>
        <v>23.42282302056764</v>
      </c>
      <c r="K51" s="168">
        <v>3.2</v>
      </c>
      <c r="L51" s="73">
        <f>J51+K51</f>
        <v>26.62282302056764</v>
      </c>
      <c r="M51" s="76">
        <v>35</v>
      </c>
      <c r="N51" s="73">
        <f>(L51-M51)</f>
        <v>-8.37717697943236</v>
      </c>
      <c r="O51" s="109" t="str">
        <f>IF(N51&gt;0,"M2",IF(N51&lt;-5,"M4","M3"))</f>
        <v>M4</v>
      </c>
      <c r="P51" s="77">
        <f>N51-H51</f>
        <v>0.35040461871102835</v>
      </c>
      <c r="Q51" s="197">
        <f>J51-AVERAGE(J49:J52)</f>
        <v>1.2192312835820047</v>
      </c>
    </row>
    <row r="52" spans="1:17" s="85" customFormat="1" ht="16.5" customHeight="1" thickBot="1">
      <c r="A52" s="241"/>
      <c r="B52" s="149">
        <v>1851.25</v>
      </c>
      <c r="C52" s="150"/>
      <c r="D52" s="151"/>
      <c r="E52" s="152"/>
      <c r="F52" s="152"/>
      <c r="G52" s="153">
        <v>41</v>
      </c>
      <c r="H52" s="152"/>
      <c r="I52" s="158"/>
      <c r="J52" s="170"/>
      <c r="K52" s="156"/>
      <c r="L52" s="152"/>
      <c r="M52" s="157">
        <v>35</v>
      </c>
      <c r="N52" s="152"/>
      <c r="O52" s="158"/>
      <c r="P52" s="171"/>
      <c r="Q52" s="197">
        <f>J52-AVERAGE(J49:J52)</f>
        <v>-22.203591736985636</v>
      </c>
    </row>
    <row r="53" spans="1:17" s="85" customFormat="1" ht="16.5" customHeight="1" thickTop="1">
      <c r="A53" s="241"/>
      <c r="B53" s="118">
        <v>1880</v>
      </c>
      <c r="C53" s="119">
        <v>8.9</v>
      </c>
      <c r="D53" s="120">
        <v>2.765</v>
      </c>
      <c r="E53" s="121">
        <f>(C53*D53)</f>
        <v>24.608500000000003</v>
      </c>
      <c r="F53" s="121">
        <f>20*LOG(E53)</f>
        <v>27.821702845712597</v>
      </c>
      <c r="G53" s="122">
        <v>41</v>
      </c>
      <c r="H53" s="121">
        <f>(F53-G53)</f>
        <v>-13.178297154287403</v>
      </c>
      <c r="I53" s="123" t="str">
        <f>IF(H53&gt;0,"M2",IF(H53&lt;-5,"M4","M3"))</f>
        <v>M4</v>
      </c>
      <c r="J53" s="124">
        <f>20*LOG(C53)</f>
        <v>18.987800132898258</v>
      </c>
      <c r="K53" s="125">
        <v>3.24</v>
      </c>
      <c r="L53" s="121">
        <f>J53+K53</f>
        <v>22.22780013289826</v>
      </c>
      <c r="M53" s="126">
        <v>35</v>
      </c>
      <c r="N53" s="121">
        <f>(L53-M53)</f>
        <v>-12.77219986710174</v>
      </c>
      <c r="O53" s="123" t="str">
        <f>IF(N53&gt;0,"M2",IF(N53&lt;-5,"M4","M3"))</f>
        <v>M4</v>
      </c>
      <c r="P53" s="127">
        <f>N53-H53</f>
        <v>0.40609728718566274</v>
      </c>
      <c r="Q53" s="197">
        <f>J53-AVERAGE(J53:J56)</f>
        <v>-1.0100773154264502</v>
      </c>
    </row>
    <row r="54" spans="1:17" s="85" customFormat="1" ht="16.5" customHeight="1">
      <c r="A54" s="241"/>
      <c r="B54" s="71">
        <v>1880</v>
      </c>
      <c r="C54" s="91">
        <v>9.11</v>
      </c>
      <c r="D54" s="72">
        <v>2.866</v>
      </c>
      <c r="E54" s="73">
        <f>(C54*D54)</f>
        <v>26.10926</v>
      </c>
      <c r="F54" s="73">
        <f>20*LOG(E54)</f>
        <v>28.33589126068648</v>
      </c>
      <c r="G54" s="74">
        <v>41</v>
      </c>
      <c r="H54" s="73">
        <f>(F54-G54)</f>
        <v>-12.66410873931352</v>
      </c>
      <c r="I54" s="109" t="str">
        <f>IF(H54&gt;0,"M2",IF(H54&lt;-5,"M4","M3"))</f>
        <v>M4</v>
      </c>
      <c r="J54" s="116">
        <f>20*LOG(C54)</f>
        <v>19.190367539459963</v>
      </c>
      <c r="K54" s="75">
        <v>3.15</v>
      </c>
      <c r="L54" s="73">
        <f>J54+K54</f>
        <v>22.34036753945996</v>
      </c>
      <c r="M54" s="76">
        <v>35</v>
      </c>
      <c r="N54" s="73">
        <f>(L54-M54)</f>
        <v>-12.659632460540038</v>
      </c>
      <c r="O54" s="109" t="str">
        <f>IF(N54&gt;0,"M2",IF(N54&lt;-5,"M4","M3"))</f>
        <v>M4</v>
      </c>
      <c r="P54" s="77">
        <f>N54-H54</f>
        <v>0.004476278773481113</v>
      </c>
      <c r="Q54" s="197">
        <f>J54-AVERAGE(J53:J56)</f>
        <v>-0.8075099088647448</v>
      </c>
    </row>
    <row r="55" spans="1:17" s="85" customFormat="1" ht="16.5" customHeight="1">
      <c r="A55" s="241"/>
      <c r="B55" s="71">
        <v>1880</v>
      </c>
      <c r="C55" s="91">
        <v>12.08</v>
      </c>
      <c r="D55" s="72">
        <v>2.77</v>
      </c>
      <c r="E55" s="73">
        <f>(C55*D55)</f>
        <v>33.4616</v>
      </c>
      <c r="F55" s="73">
        <f>20*LOG(E55)</f>
        <v>30.49093406699123</v>
      </c>
      <c r="G55" s="74">
        <v>41</v>
      </c>
      <c r="H55" s="73">
        <f>(F55-G55)</f>
        <v>-10.50906593300877</v>
      </c>
      <c r="I55" s="109" t="str">
        <f>IF(H55&gt;0,"M2",IF(H55&lt;-5,"M4","M3"))</f>
        <v>M4</v>
      </c>
      <c r="J55" s="116">
        <f>20*LOG(C55)</f>
        <v>21.64133868570226</v>
      </c>
      <c r="K55" s="168">
        <v>3.2</v>
      </c>
      <c r="L55" s="73">
        <f>J55+K55</f>
        <v>24.841338685702258</v>
      </c>
      <c r="M55" s="76">
        <v>35</v>
      </c>
      <c r="N55" s="73">
        <f>(L55-M55)</f>
        <v>-10.158661314297742</v>
      </c>
      <c r="O55" s="109" t="str">
        <f>IF(N55&gt;0,"M2",IF(N55&lt;-5,"M4","M3"))</f>
        <v>M4</v>
      </c>
      <c r="P55" s="77">
        <f>N55-H55</f>
        <v>0.35040461871102835</v>
      </c>
      <c r="Q55" s="197">
        <f>J55-AVERAGE(J53:J56)</f>
        <v>1.6434612373775508</v>
      </c>
    </row>
    <row r="56" spans="1:17" s="85" customFormat="1" ht="16.5" customHeight="1" thickBot="1">
      <c r="A56" s="241"/>
      <c r="B56" s="149">
        <v>1880</v>
      </c>
      <c r="C56" s="191">
        <v>10.2</v>
      </c>
      <c r="D56" s="151">
        <v>2.57</v>
      </c>
      <c r="E56" s="152">
        <f>(C56*D56)</f>
        <v>26.213999999999995</v>
      </c>
      <c r="F56" s="152">
        <f>20*LOG(E56)</f>
        <v>28.37066590186424</v>
      </c>
      <c r="G56" s="153">
        <v>41</v>
      </c>
      <c r="H56" s="152">
        <f>(F56-G56)</f>
        <v>-12.629334098135761</v>
      </c>
      <c r="I56" s="158" t="str">
        <f>IF(H56&gt;0,"M2",IF(H56&lt;-5,"M4","M3"))</f>
        <v>M4</v>
      </c>
      <c r="J56" s="170">
        <f>20*LOG(C56)</f>
        <v>20.172003435238352</v>
      </c>
      <c r="K56" s="156"/>
      <c r="L56" s="152"/>
      <c r="M56" s="157">
        <v>35</v>
      </c>
      <c r="N56" s="152"/>
      <c r="O56" s="158"/>
      <c r="P56" s="171"/>
      <c r="Q56" s="197">
        <f>J56-AVERAGE(J53:J56)</f>
        <v>0.17412598691364423</v>
      </c>
    </row>
    <row r="57" spans="1:17" s="85" customFormat="1" ht="16.5" customHeight="1" thickTop="1">
      <c r="A57" s="241"/>
      <c r="B57" s="118">
        <v>1908.75</v>
      </c>
      <c r="C57" s="119">
        <v>8.18</v>
      </c>
      <c r="D57" s="120">
        <v>2.765</v>
      </c>
      <c r="E57" s="121">
        <f>(C57*D57)</f>
        <v>22.6177</v>
      </c>
      <c r="F57" s="121">
        <f>20*LOG(E57)</f>
        <v>27.088968786240798</v>
      </c>
      <c r="G57" s="122">
        <v>41</v>
      </c>
      <c r="H57" s="121">
        <f>(F57-G57)</f>
        <v>-13.911031213759202</v>
      </c>
      <c r="I57" s="123" t="str">
        <f>IF(H57&gt;0,"M2",IF(H57&lt;-5,"M4","M3"))</f>
        <v>M4</v>
      </c>
      <c r="J57" s="124">
        <f>20*LOG(C57)</f>
        <v>18.25506607342646</v>
      </c>
      <c r="K57" s="125">
        <v>3.24</v>
      </c>
      <c r="L57" s="121">
        <f>J57+K57</f>
        <v>21.495066073426457</v>
      </c>
      <c r="M57" s="126">
        <v>35</v>
      </c>
      <c r="N57" s="121">
        <f>(L57-M57)</f>
        <v>-13.504933926573543</v>
      </c>
      <c r="O57" s="123" t="str">
        <f>IF(N57&gt;0,"M2",IF(N57&lt;-5,"M4","M3"))</f>
        <v>M4</v>
      </c>
      <c r="P57" s="127">
        <f>N57-H57</f>
        <v>0.4060972871856592</v>
      </c>
      <c r="Q57" s="197">
        <f>J57-AVERAGE(J57:J60)</f>
        <v>-1.2187515295399756</v>
      </c>
    </row>
    <row r="58" spans="1:17" s="85" customFormat="1" ht="16.5" customHeight="1">
      <c r="A58" s="241"/>
      <c r="B58" s="71">
        <v>1908.75</v>
      </c>
      <c r="C58" s="91"/>
      <c r="D58" s="72"/>
      <c r="E58" s="73"/>
      <c r="F58" s="73"/>
      <c r="G58" s="74">
        <v>41</v>
      </c>
      <c r="H58" s="73"/>
      <c r="I58" s="109"/>
      <c r="J58" s="116"/>
      <c r="K58" s="75"/>
      <c r="L58" s="73"/>
      <c r="M58" s="76">
        <v>35</v>
      </c>
      <c r="N58" s="73"/>
      <c r="O58" s="109"/>
      <c r="P58" s="77"/>
      <c r="Q58" s="197">
        <f>J58-AVERAGE(J57:J60)</f>
        <v>-19.473817602966434</v>
      </c>
    </row>
    <row r="59" spans="1:17" s="85" customFormat="1" ht="16.5" customHeight="1">
      <c r="A59" s="242"/>
      <c r="B59" s="71">
        <v>1908.75</v>
      </c>
      <c r="C59" s="91">
        <v>10.83</v>
      </c>
      <c r="D59" s="72">
        <v>2.77</v>
      </c>
      <c r="E59" s="73">
        <f>(C59*D59)</f>
        <v>29.999100000000002</v>
      </c>
      <c r="F59" s="73">
        <f>20*LOG(E59)</f>
        <v>29.542164513795377</v>
      </c>
      <c r="G59" s="74">
        <v>41</v>
      </c>
      <c r="H59" s="73">
        <f>(F59-G59)</f>
        <v>-11.457835486204623</v>
      </c>
      <c r="I59" s="109" t="str">
        <f>IF(H59&gt;0,"M2",IF(H59&lt;-5,"M4","M3"))</f>
        <v>M4</v>
      </c>
      <c r="J59" s="116">
        <f>20*LOG(C59)</f>
        <v>20.692569132506407</v>
      </c>
      <c r="K59" s="168">
        <v>3.2</v>
      </c>
      <c r="L59" s="73">
        <f>J59+K59</f>
        <v>23.892569132506406</v>
      </c>
      <c r="M59" s="76">
        <v>35</v>
      </c>
      <c r="N59" s="73">
        <f>(L59-M59)</f>
        <v>-11.107430867493594</v>
      </c>
      <c r="O59" s="109" t="str">
        <f>IF(N59&gt;0,"M2",IF(N59&lt;-5,"M4","M3"))</f>
        <v>M4</v>
      </c>
      <c r="P59" s="77">
        <f>N59-H59</f>
        <v>0.35040461871102835</v>
      </c>
      <c r="Q59" s="197">
        <f>J59-AVERAGE(J57:J60)</f>
        <v>1.218751529539972</v>
      </c>
    </row>
    <row r="60" spans="1:17" s="85" customFormat="1" ht="16.5" customHeight="1" thickBot="1">
      <c r="A60" s="244"/>
      <c r="B60" s="78">
        <v>1908.75</v>
      </c>
      <c r="C60" s="92"/>
      <c r="D60" s="79"/>
      <c r="E60" s="80"/>
      <c r="F60" s="80"/>
      <c r="G60" s="81">
        <v>41</v>
      </c>
      <c r="H60" s="80"/>
      <c r="I60" s="110"/>
      <c r="J60" s="117"/>
      <c r="K60" s="82"/>
      <c r="L60" s="80"/>
      <c r="M60" s="83">
        <v>35</v>
      </c>
      <c r="N60" s="80"/>
      <c r="O60" s="110"/>
      <c r="P60" s="84"/>
      <c r="Q60" s="197">
        <f>J60-AVERAGE(J57:J60)</f>
        <v>-19.473817602966434</v>
      </c>
    </row>
    <row r="61" ht="12.75">
      <c r="Q61" s="197"/>
    </row>
    <row r="62" ht="12.75">
      <c r="Q62" s="197"/>
    </row>
    <row r="63" spans="3:17" ht="12.75" hidden="1">
      <c r="C63" s="2"/>
      <c r="Q63" s="197"/>
    </row>
    <row r="64" spans="3:17" ht="12.75" hidden="1">
      <c r="C64" s="2"/>
      <c r="Q64" s="197"/>
    </row>
    <row r="65" spans="3:17" ht="12.75" hidden="1">
      <c r="C65" s="2"/>
      <c r="Q65" s="197"/>
    </row>
    <row r="66" spans="3:17" ht="13.5" hidden="1" thickBot="1">
      <c r="C66" s="7"/>
      <c r="Q66" s="197"/>
    </row>
    <row r="67" spans="3:17" ht="12.75" hidden="1">
      <c r="C67" s="8"/>
      <c r="Q67" s="197"/>
    </row>
    <row r="68" spans="3:17" ht="12.75" hidden="1">
      <c r="C68" s="2"/>
      <c r="Q68" s="197"/>
    </row>
    <row r="69" spans="3:17" ht="12.75" hidden="1">
      <c r="C69" s="2"/>
      <c r="Q69" s="197"/>
    </row>
    <row r="70" spans="3:17" ht="12.75" hidden="1">
      <c r="C70" s="5"/>
      <c r="Q70" s="197"/>
    </row>
    <row r="71" spans="3:17" ht="12.75" hidden="1">
      <c r="C71" s="2"/>
      <c r="Q71" s="197"/>
    </row>
    <row r="72" spans="3:17" ht="12.75" hidden="1">
      <c r="C72" s="2"/>
      <c r="Q72" s="197"/>
    </row>
    <row r="73" spans="3:17" ht="12.75" hidden="1">
      <c r="C73" s="2"/>
      <c r="Q73" s="197"/>
    </row>
    <row r="74" ht="12.75">
      <c r="Q74" s="197"/>
    </row>
    <row r="75" ht="12.75">
      <c r="Q75" s="197"/>
    </row>
    <row r="76" ht="12.75">
      <c r="Q76" s="197"/>
    </row>
    <row r="77" ht="12.75">
      <c r="Q77" s="197"/>
    </row>
    <row r="78" ht="12.75">
      <c r="Q78" s="197"/>
    </row>
    <row r="79" ht="12.75">
      <c r="Q79" s="197"/>
    </row>
    <row r="80" ht="12.75">
      <c r="Q80" s="197"/>
    </row>
    <row r="81" ht="12.75">
      <c r="Q81" s="197"/>
    </row>
    <row r="82" ht="12.75">
      <c r="Q82" s="197"/>
    </row>
    <row r="83" ht="12.75">
      <c r="Q83" s="197"/>
    </row>
    <row r="84" ht="12.75">
      <c r="Q84" s="197"/>
    </row>
    <row r="85" ht="12.75">
      <c r="Q85" s="197"/>
    </row>
    <row r="86" ht="12.75">
      <c r="Q86" s="197"/>
    </row>
    <row r="87" ht="12.75">
      <c r="Q87" s="197"/>
    </row>
    <row r="88" ht="12.75">
      <c r="Q88" s="197"/>
    </row>
    <row r="89" ht="12.75">
      <c r="Q89" s="197"/>
    </row>
    <row r="90" ht="12.75">
      <c r="Q90" s="197"/>
    </row>
    <row r="91" ht="12.75">
      <c r="Q91" s="197"/>
    </row>
    <row r="92" ht="12.75">
      <c r="Q92" s="197"/>
    </row>
    <row r="93" ht="12.75">
      <c r="Q93" s="197"/>
    </row>
    <row r="94" ht="12.75">
      <c r="Q94" s="197"/>
    </row>
    <row r="95" ht="12.75">
      <c r="Q95" s="197"/>
    </row>
    <row r="96" ht="12.75">
      <c r="Q96" s="197"/>
    </row>
    <row r="97" ht="12.75">
      <c r="Q97" s="197"/>
    </row>
    <row r="98" ht="12.75">
      <c r="Q98" s="197"/>
    </row>
    <row r="99" ht="12.75">
      <c r="Q99" s="197"/>
    </row>
    <row r="100" ht="12.75">
      <c r="Q100" s="197"/>
    </row>
    <row r="101" ht="12.75">
      <c r="Q101" s="197"/>
    </row>
    <row r="102" ht="12.75">
      <c r="Q102" s="197"/>
    </row>
    <row r="103" ht="12.75">
      <c r="Q103" s="197"/>
    </row>
    <row r="104" ht="12.75">
      <c r="Q104" s="197"/>
    </row>
    <row r="105" ht="12.75">
      <c r="Q105" s="197"/>
    </row>
    <row r="106" ht="12.75">
      <c r="Q106" s="197"/>
    </row>
    <row r="107" ht="12.75">
      <c r="Q107" s="197"/>
    </row>
    <row r="108" ht="12.75">
      <c r="Q108" s="197"/>
    </row>
  </sheetData>
  <sheetProtection selectLockedCells="1"/>
  <mergeCells count="17">
    <mergeCell ref="P9:P10"/>
    <mergeCell ref="J9:O9"/>
    <mergeCell ref="D9:I9"/>
    <mergeCell ref="C9:C10"/>
    <mergeCell ref="E10:F10"/>
    <mergeCell ref="I10:I12"/>
    <mergeCell ref="O10:O12"/>
    <mergeCell ref="Q11:Q12"/>
    <mergeCell ref="E2:F2"/>
    <mergeCell ref="A37:A48"/>
    <mergeCell ref="A49:A60"/>
    <mergeCell ref="C3:D3"/>
    <mergeCell ref="E3:F3"/>
    <mergeCell ref="A11:B11"/>
    <mergeCell ref="A9:B10"/>
    <mergeCell ref="A25:A36"/>
    <mergeCell ref="A13:A24"/>
  </mergeCells>
  <conditionalFormatting sqref="O13:O60">
    <cfRule type="cellIs" priority="1" dxfId="0" operator="notEqual" stopIfTrue="1">
      <formula>I13</formula>
    </cfRule>
  </conditionalFormatting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Footer>&amp;LDesigned by PCTEST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="80" zoomScaleNormal="80" zoomScalePageLayoutView="0" workbookViewId="0" topLeftCell="A1">
      <selection activeCell="P1" sqref="P1"/>
    </sheetView>
  </sheetViews>
  <sheetFormatPr defaultColWidth="9.140625" defaultRowHeight="12.75"/>
  <cols>
    <col min="1" max="1" width="13.8515625" style="0" customWidth="1"/>
    <col min="2" max="2" width="18.57421875" style="0" customWidth="1"/>
    <col min="3" max="3" width="11.57421875" style="0" customWidth="1"/>
    <col min="4" max="4" width="11.57421875" style="3" customWidth="1"/>
    <col min="5" max="5" width="12.28125" style="0" customWidth="1"/>
    <col min="6" max="6" width="15.140625" style="3" customWidth="1"/>
    <col min="7" max="7" width="9.00390625" style="4" customWidth="1"/>
    <col min="8" max="8" width="8.7109375" style="3" customWidth="1"/>
    <col min="9" max="9" width="11.8515625" style="3" customWidth="1"/>
    <col min="10" max="10" width="11.57421875" style="0" customWidth="1"/>
    <col min="11" max="11" width="9.00390625" style="0" customWidth="1"/>
    <col min="12" max="12" width="9.421875" style="0" customWidth="1"/>
    <col min="13" max="13" width="9.28125" style="3" customWidth="1"/>
    <col min="15" max="15" width="11.7109375" style="3" customWidth="1"/>
    <col min="16" max="17" width="11.57421875" style="0" customWidth="1"/>
  </cols>
  <sheetData>
    <row r="1" ht="12.75">
      <c r="A1" t="s">
        <v>10</v>
      </c>
    </row>
    <row r="2" spans="3:15" ht="13.5" thickBot="1">
      <c r="C2" s="9" t="s">
        <v>40</v>
      </c>
      <c r="D2"/>
      <c r="E2" s="246" t="s">
        <v>45</v>
      </c>
      <c r="F2" s="246"/>
      <c r="G2" s="3"/>
      <c r="H2"/>
      <c r="I2"/>
      <c r="K2" s="3"/>
      <c r="O2"/>
    </row>
    <row r="3" spans="1:15" ht="22.5" customHeight="1">
      <c r="A3" s="23" t="s">
        <v>0</v>
      </c>
      <c r="B3" s="86" t="s">
        <v>66</v>
      </c>
      <c r="C3" s="231" t="s">
        <v>19</v>
      </c>
      <c r="D3" s="252"/>
      <c r="E3" s="231" t="s">
        <v>19</v>
      </c>
      <c r="F3" s="247"/>
      <c r="G3" s="3"/>
      <c r="H3"/>
      <c r="I3"/>
      <c r="K3" s="3"/>
      <c r="O3"/>
    </row>
    <row r="4" spans="1:15" ht="12.75">
      <c r="A4" s="24" t="s">
        <v>4</v>
      </c>
      <c r="B4" s="87" t="s">
        <v>58</v>
      </c>
      <c r="C4" s="93" t="s">
        <v>32</v>
      </c>
      <c r="D4" s="13" t="s">
        <v>33</v>
      </c>
      <c r="E4" s="93" t="s">
        <v>32</v>
      </c>
      <c r="F4" s="10" t="s">
        <v>26</v>
      </c>
      <c r="G4" s="3"/>
      <c r="H4"/>
      <c r="I4"/>
      <c r="K4" s="3"/>
      <c r="O4"/>
    </row>
    <row r="5" spans="1:15" ht="51.75" customHeight="1">
      <c r="A5" s="24" t="s">
        <v>76</v>
      </c>
      <c r="B5" s="87" t="s">
        <v>77</v>
      </c>
      <c r="C5" s="93" t="s">
        <v>34</v>
      </c>
      <c r="D5" s="13" t="s">
        <v>35</v>
      </c>
      <c r="E5" s="93" t="s">
        <v>34</v>
      </c>
      <c r="F5" s="10" t="s">
        <v>41</v>
      </c>
      <c r="G5" s="3"/>
      <c r="H5"/>
      <c r="I5" s="1"/>
      <c r="K5" s="3"/>
      <c r="O5"/>
    </row>
    <row r="6" spans="1:15" ht="12.75">
      <c r="A6" s="24" t="s">
        <v>46</v>
      </c>
      <c r="B6" s="88" t="s">
        <v>68</v>
      </c>
      <c r="C6" s="93" t="s">
        <v>36</v>
      </c>
      <c r="D6" s="106" t="s">
        <v>37</v>
      </c>
      <c r="E6" s="93" t="s">
        <v>36</v>
      </c>
      <c r="F6" s="11" t="s">
        <v>37</v>
      </c>
      <c r="G6" s="3"/>
      <c r="H6"/>
      <c r="I6"/>
      <c r="K6" s="3"/>
      <c r="O6"/>
    </row>
    <row r="7" spans="1:15" ht="13.5" thickBot="1">
      <c r="A7" s="31" t="s">
        <v>1</v>
      </c>
      <c r="B7" s="89" t="s">
        <v>67</v>
      </c>
      <c r="C7" s="94" t="s">
        <v>38</v>
      </c>
      <c r="D7" s="107" t="s">
        <v>39</v>
      </c>
      <c r="E7" s="93" t="s">
        <v>38</v>
      </c>
      <c r="F7" s="11" t="s">
        <v>42</v>
      </c>
      <c r="G7" s="3"/>
      <c r="O7"/>
    </row>
    <row r="8" spans="1:6" ht="13.5" thickBot="1">
      <c r="A8" s="17"/>
      <c r="B8" s="18"/>
      <c r="C8" s="19"/>
      <c r="D8" s="21"/>
      <c r="E8" s="94" t="s">
        <v>43</v>
      </c>
      <c r="F8" s="12" t="s">
        <v>44</v>
      </c>
    </row>
    <row r="9" spans="1:16" s="22" customFormat="1" ht="36" customHeight="1" thickBot="1">
      <c r="A9" s="235"/>
      <c r="B9" s="236"/>
      <c r="C9" s="217" t="s">
        <v>91</v>
      </c>
      <c r="D9" s="214" t="s">
        <v>78</v>
      </c>
      <c r="E9" s="215"/>
      <c r="F9" s="215"/>
      <c r="G9" s="215"/>
      <c r="H9" s="215"/>
      <c r="I9" s="216"/>
      <c r="J9" s="211" t="s">
        <v>79</v>
      </c>
      <c r="K9" s="212"/>
      <c r="L9" s="212"/>
      <c r="M9" s="212"/>
      <c r="N9" s="212"/>
      <c r="O9" s="213"/>
      <c r="P9" s="209" t="s">
        <v>101</v>
      </c>
    </row>
    <row r="10" spans="1:16" s="16" customFormat="1" ht="34.5" customHeight="1" thickBot="1">
      <c r="A10" s="237"/>
      <c r="B10" s="238"/>
      <c r="C10" s="218"/>
      <c r="D10" s="49" t="s">
        <v>105</v>
      </c>
      <c r="E10" s="219" t="s">
        <v>90</v>
      </c>
      <c r="F10" s="220"/>
      <c r="G10" s="50" t="s">
        <v>92</v>
      </c>
      <c r="H10" s="51" t="s">
        <v>93</v>
      </c>
      <c r="I10" s="221" t="s">
        <v>8</v>
      </c>
      <c r="J10" s="52" t="s">
        <v>102</v>
      </c>
      <c r="K10" s="53" t="s">
        <v>94</v>
      </c>
      <c r="L10" s="114" t="s">
        <v>114</v>
      </c>
      <c r="M10" s="53" t="s">
        <v>92</v>
      </c>
      <c r="N10" s="54" t="s">
        <v>93</v>
      </c>
      <c r="O10" s="224" t="s">
        <v>9</v>
      </c>
      <c r="P10" s="210"/>
    </row>
    <row r="11" spans="1:17" s="35" customFormat="1" ht="16.5" thickBot="1">
      <c r="A11" s="233" t="s">
        <v>104</v>
      </c>
      <c r="B11" s="234"/>
      <c r="C11" s="55" t="s">
        <v>80</v>
      </c>
      <c r="D11" s="56" t="s">
        <v>81</v>
      </c>
      <c r="E11" s="57" t="s">
        <v>80</v>
      </c>
      <c r="F11" s="58" t="s">
        <v>82</v>
      </c>
      <c r="G11" s="58" t="s">
        <v>82</v>
      </c>
      <c r="H11" s="59" t="s">
        <v>83</v>
      </c>
      <c r="I11" s="222"/>
      <c r="J11" s="60" t="s">
        <v>82</v>
      </c>
      <c r="K11" s="61" t="s">
        <v>83</v>
      </c>
      <c r="L11" s="61" t="s">
        <v>82</v>
      </c>
      <c r="M11" s="61" t="s">
        <v>82</v>
      </c>
      <c r="N11" s="62" t="s">
        <v>83</v>
      </c>
      <c r="O11" s="225"/>
      <c r="P11" s="47" t="s">
        <v>83</v>
      </c>
      <c r="Q11" s="208" t="s">
        <v>138</v>
      </c>
    </row>
    <row r="12" spans="1:17" s="37" customFormat="1" ht="34.5" customHeight="1" thickBot="1">
      <c r="A12" s="36" t="s">
        <v>103</v>
      </c>
      <c r="B12" s="44" t="s">
        <v>2</v>
      </c>
      <c r="C12" s="45" t="s">
        <v>84</v>
      </c>
      <c r="D12" s="43" t="s">
        <v>85</v>
      </c>
      <c r="E12" s="40" t="s">
        <v>86</v>
      </c>
      <c r="F12" s="41" t="s">
        <v>87</v>
      </c>
      <c r="G12" s="41" t="s">
        <v>88</v>
      </c>
      <c r="H12" s="42" t="s">
        <v>89</v>
      </c>
      <c r="I12" s="223"/>
      <c r="J12" s="48" t="s">
        <v>96</v>
      </c>
      <c r="K12" s="38" t="s">
        <v>95</v>
      </c>
      <c r="L12" s="38" t="s">
        <v>97</v>
      </c>
      <c r="M12" s="38" t="s">
        <v>98</v>
      </c>
      <c r="N12" s="39" t="s">
        <v>99</v>
      </c>
      <c r="O12" s="226"/>
      <c r="P12" s="46" t="s">
        <v>100</v>
      </c>
      <c r="Q12" s="208"/>
    </row>
    <row r="13" spans="1:17" s="85" customFormat="1" ht="16.5" customHeight="1">
      <c r="A13" s="245" t="s">
        <v>107</v>
      </c>
      <c r="B13" s="63">
        <v>824.7</v>
      </c>
      <c r="C13" s="90">
        <v>26.7</v>
      </c>
      <c r="D13" s="64">
        <v>0.928</v>
      </c>
      <c r="E13" s="65">
        <f>(C13*D13)</f>
        <v>24.7776</v>
      </c>
      <c r="F13" s="65">
        <f>20*LOG(E13)</f>
        <v>27.881184751668748</v>
      </c>
      <c r="G13" s="66">
        <v>51</v>
      </c>
      <c r="H13" s="65">
        <f>(F13-G13)</f>
        <v>-23.118815248331252</v>
      </c>
      <c r="I13" s="108" t="str">
        <f>IF(H13&gt;0,"M2",IF(H13&lt;-5,"M4","M3"))</f>
        <v>M4</v>
      </c>
      <c r="J13" s="115">
        <f>20*LOG(C13)</f>
        <v>28.530225227291503</v>
      </c>
      <c r="K13" s="67">
        <v>-19.12</v>
      </c>
      <c r="L13" s="65">
        <f>J13+K13</f>
        <v>9.410225227291502</v>
      </c>
      <c r="M13" s="68">
        <v>45</v>
      </c>
      <c r="N13" s="65">
        <f>(L13-M13)</f>
        <v>-35.589774772708495</v>
      </c>
      <c r="O13" s="108" t="str">
        <f>IF(N13&gt;0,"M2",IF(N13&lt;-5,"M4","M3"))</f>
        <v>M4</v>
      </c>
      <c r="P13" s="69">
        <f>N13-H13</f>
        <v>-12.470959524377243</v>
      </c>
      <c r="Q13" s="197">
        <f>J13-AVERAGE(J13:J16)</f>
        <v>-0.666453394814198</v>
      </c>
    </row>
    <row r="14" spans="1:17" s="85" customFormat="1" ht="16.5" customHeight="1">
      <c r="A14" s="241"/>
      <c r="B14" s="71">
        <v>824.7</v>
      </c>
      <c r="C14" s="91">
        <v>28.1</v>
      </c>
      <c r="D14" s="72">
        <v>0.928</v>
      </c>
      <c r="E14" s="73">
        <f>(C14*D14)</f>
        <v>26.076800000000002</v>
      </c>
      <c r="F14" s="73">
        <f>20*LOG(E14)</f>
        <v>28.325085922478838</v>
      </c>
      <c r="G14" s="74">
        <v>51</v>
      </c>
      <c r="H14" s="73">
        <f>(F14-G14)</f>
        <v>-22.674914077521162</v>
      </c>
      <c r="I14" s="109" t="str">
        <f>IF(H14&gt;0,"M2",IF(H14&lt;-5,"M4","M3"))</f>
        <v>M4</v>
      </c>
      <c r="J14" s="116">
        <f>20*LOG(C14)</f>
        <v>28.974126398101596</v>
      </c>
      <c r="K14" s="75">
        <v>-19.12</v>
      </c>
      <c r="L14" s="73">
        <f>J14+K14</f>
        <v>9.854126398101595</v>
      </c>
      <c r="M14" s="76">
        <v>45</v>
      </c>
      <c r="N14" s="73">
        <f>(L14-M14)</f>
        <v>-35.1458736018984</v>
      </c>
      <c r="O14" s="109" t="str">
        <f>IF(N14&gt;0,"M2",IF(N14&lt;-5,"M4","M3"))</f>
        <v>M4</v>
      </c>
      <c r="P14" s="77">
        <f>N14-H14</f>
        <v>-12.470959524377239</v>
      </c>
      <c r="Q14" s="197">
        <f>J14-AVERAGE(J13:J16)</f>
        <v>-0.22255222400410446</v>
      </c>
    </row>
    <row r="15" spans="1:17" s="85" customFormat="1" ht="16.5" customHeight="1">
      <c r="A15" s="241"/>
      <c r="B15" s="71">
        <v>824.7</v>
      </c>
      <c r="C15" s="91">
        <v>33.48</v>
      </c>
      <c r="D15" s="72">
        <v>0.97</v>
      </c>
      <c r="E15" s="73">
        <f>(C15*D15)</f>
        <v>32.47559999999999</v>
      </c>
      <c r="F15" s="73">
        <f>20*LOG(E15)</f>
        <v>30.23114367174934</v>
      </c>
      <c r="G15" s="74">
        <v>51</v>
      </c>
      <c r="H15" s="73">
        <f>(F15-G15)</f>
        <v>-20.76885632825066</v>
      </c>
      <c r="I15" s="109" t="str">
        <f>IF(H15&gt;0,"M2",IF(H15&lt;-5,"M4","M3"))</f>
        <v>M4</v>
      </c>
      <c r="J15" s="116">
        <f>20*LOG(C15)</f>
        <v>30.495708986424447</v>
      </c>
      <c r="K15" s="75">
        <v>-19.1</v>
      </c>
      <c r="L15" s="73">
        <f>J15+K15</f>
        <v>11.395708986424445</v>
      </c>
      <c r="M15" s="76">
        <v>45</v>
      </c>
      <c r="N15" s="73">
        <f>(L15-M15)</f>
        <v>-33.604291013575555</v>
      </c>
      <c r="O15" s="109" t="str">
        <f>IF(N15&gt;0,"M2",IF(N15&lt;-5,"M4","M3"))</f>
        <v>M4</v>
      </c>
      <c r="P15" s="77">
        <f>N15-H15</f>
        <v>-12.835434685324895</v>
      </c>
      <c r="Q15" s="197">
        <f>J15-AVERAGE(J13:J16)</f>
        <v>1.299030364318746</v>
      </c>
    </row>
    <row r="16" spans="1:17" s="85" customFormat="1" ht="16.5" customHeight="1" thickBot="1">
      <c r="A16" s="241"/>
      <c r="B16" s="149">
        <v>824.7</v>
      </c>
      <c r="C16" s="150">
        <v>27.5</v>
      </c>
      <c r="D16" s="151">
        <v>0.96</v>
      </c>
      <c r="E16" s="152">
        <f aca="true" t="shared" si="0" ref="E16:E22">(C16*D16)</f>
        <v>26.4</v>
      </c>
      <c r="F16" s="152">
        <f aca="true" t="shared" si="1" ref="F16:F22">20*LOG(E16)</f>
        <v>28.43207853739662</v>
      </c>
      <c r="G16" s="153">
        <v>51</v>
      </c>
      <c r="H16" s="152">
        <f aca="true" t="shared" si="2" ref="H16:H22">(F16-G16)</f>
        <v>-22.56792146260338</v>
      </c>
      <c r="I16" s="158" t="str">
        <f aca="true" t="shared" si="3" ref="I16:I22">IF(H16&gt;0,"M2",IF(H16&lt;-5,"M4","M3"))</f>
        <v>M4</v>
      </c>
      <c r="J16" s="170">
        <f aca="true" t="shared" si="4" ref="J16:J22">20*LOG(C16)</f>
        <v>28.786653876605254</v>
      </c>
      <c r="K16" s="156"/>
      <c r="L16" s="152"/>
      <c r="M16" s="157">
        <v>45</v>
      </c>
      <c r="N16" s="152"/>
      <c r="O16" s="158"/>
      <c r="P16" s="171"/>
      <c r="Q16" s="197">
        <f>J16-AVERAGE(J13:J16)</f>
        <v>-0.4100247455004471</v>
      </c>
    </row>
    <row r="17" spans="1:17" s="85" customFormat="1" ht="16.5" customHeight="1" thickTop="1">
      <c r="A17" s="241"/>
      <c r="B17" s="118">
        <v>836.52</v>
      </c>
      <c r="C17" s="119">
        <v>28.4</v>
      </c>
      <c r="D17" s="120">
        <v>0.928</v>
      </c>
      <c r="E17" s="121">
        <f t="shared" si="0"/>
        <v>26.3552</v>
      </c>
      <c r="F17" s="121">
        <f t="shared" si="1"/>
        <v>28.417326325317994</v>
      </c>
      <c r="G17" s="122">
        <v>51</v>
      </c>
      <c r="H17" s="121">
        <f t="shared" si="2"/>
        <v>-22.582673674682006</v>
      </c>
      <c r="I17" s="123" t="str">
        <f t="shared" si="3"/>
        <v>M4</v>
      </c>
      <c r="J17" s="124">
        <f t="shared" si="4"/>
        <v>29.066366800940756</v>
      </c>
      <c r="K17" s="125">
        <v>-19.12</v>
      </c>
      <c r="L17" s="121">
        <f aca="true" t="shared" si="5" ref="L17:L22">J17+K17</f>
        <v>9.946366800940755</v>
      </c>
      <c r="M17" s="126">
        <v>45</v>
      </c>
      <c r="N17" s="121">
        <f aca="true" t="shared" si="6" ref="N17:N22">(L17-M17)</f>
        <v>-35.05363319905925</v>
      </c>
      <c r="O17" s="123" t="str">
        <f aca="true" t="shared" si="7" ref="O17:O22">IF(N17&gt;0,"M2",IF(N17&lt;-5,"M4","M3"))</f>
        <v>M4</v>
      </c>
      <c r="P17" s="127">
        <f aca="true" t="shared" si="8" ref="P17:P22">N17-H17</f>
        <v>-12.470959524377243</v>
      </c>
      <c r="Q17" s="197">
        <f>J17-AVERAGE(J17:J20)</f>
        <v>-0.8547009748114363</v>
      </c>
    </row>
    <row r="18" spans="1:17" s="85" customFormat="1" ht="16.5" customHeight="1">
      <c r="A18" s="241"/>
      <c r="B18" s="71">
        <v>836.52</v>
      </c>
      <c r="C18" s="91">
        <v>33.7</v>
      </c>
      <c r="D18" s="72">
        <v>0.928</v>
      </c>
      <c r="E18" s="73">
        <f t="shared" si="0"/>
        <v>31.273600000000005</v>
      </c>
      <c r="F18" s="73">
        <f t="shared" si="1"/>
        <v>29.903557541804012</v>
      </c>
      <c r="G18" s="74">
        <v>51</v>
      </c>
      <c r="H18" s="73">
        <f t="shared" si="2"/>
        <v>-21.096442458195988</v>
      </c>
      <c r="I18" s="109" t="str">
        <f t="shared" si="3"/>
        <v>M4</v>
      </c>
      <c r="J18" s="116">
        <f t="shared" si="4"/>
        <v>30.552598017426774</v>
      </c>
      <c r="K18" s="75">
        <v>-19.12</v>
      </c>
      <c r="L18" s="73">
        <f t="shared" si="5"/>
        <v>11.432598017426773</v>
      </c>
      <c r="M18" s="76">
        <v>45</v>
      </c>
      <c r="N18" s="73">
        <f t="shared" si="6"/>
        <v>-33.56740198257323</v>
      </c>
      <c r="O18" s="109" t="str">
        <f t="shared" si="7"/>
        <v>M4</v>
      </c>
      <c r="P18" s="77">
        <f t="shared" si="8"/>
        <v>-12.470959524377243</v>
      </c>
      <c r="Q18" s="197">
        <f>J18-AVERAGE(J17:J20)</f>
        <v>0.6315302416745823</v>
      </c>
    </row>
    <row r="19" spans="1:17" s="85" customFormat="1" ht="16.5" customHeight="1">
      <c r="A19" s="241"/>
      <c r="B19" s="71">
        <v>836.52</v>
      </c>
      <c r="C19" s="91">
        <v>32.19</v>
      </c>
      <c r="D19" s="72">
        <v>0.97</v>
      </c>
      <c r="E19" s="73">
        <f t="shared" si="0"/>
        <v>31.224299999999996</v>
      </c>
      <c r="F19" s="73">
        <f t="shared" si="1"/>
        <v>29.88985421903717</v>
      </c>
      <c r="G19" s="74">
        <v>51</v>
      </c>
      <c r="H19" s="73">
        <f t="shared" si="2"/>
        <v>-21.11014578096283</v>
      </c>
      <c r="I19" s="109" t="str">
        <f t="shared" si="3"/>
        <v>M4</v>
      </c>
      <c r="J19" s="116">
        <f t="shared" si="4"/>
        <v>30.154419533712268</v>
      </c>
      <c r="K19" s="75">
        <v>-19.1</v>
      </c>
      <c r="L19" s="73">
        <f t="shared" si="5"/>
        <v>11.054419533712267</v>
      </c>
      <c r="M19" s="76">
        <v>45</v>
      </c>
      <c r="N19" s="73">
        <f t="shared" si="6"/>
        <v>-33.94558046628774</v>
      </c>
      <c r="O19" s="109" t="str">
        <f t="shared" si="7"/>
        <v>M4</v>
      </c>
      <c r="P19" s="77">
        <f t="shared" si="8"/>
        <v>-12.835434685324906</v>
      </c>
      <c r="Q19" s="197">
        <f>J19-AVERAGE(J17:J20)</f>
        <v>0.2333517579600759</v>
      </c>
    </row>
    <row r="20" spans="1:17" s="85" customFormat="1" ht="16.5" customHeight="1" thickBot="1">
      <c r="A20" s="241"/>
      <c r="B20" s="149">
        <v>836.52</v>
      </c>
      <c r="C20" s="150">
        <v>31.3</v>
      </c>
      <c r="D20" s="151">
        <v>0.96</v>
      </c>
      <c r="E20" s="152">
        <f t="shared" si="0"/>
        <v>30.048</v>
      </c>
      <c r="F20" s="152">
        <f t="shared" si="1"/>
        <v>29.55631141172034</v>
      </c>
      <c r="G20" s="153">
        <v>51</v>
      </c>
      <c r="H20" s="152">
        <f t="shared" si="2"/>
        <v>-21.44368858827966</v>
      </c>
      <c r="I20" s="158" t="str">
        <f t="shared" si="3"/>
        <v>M4</v>
      </c>
      <c r="J20" s="170">
        <f t="shared" si="4"/>
        <v>29.91088675092897</v>
      </c>
      <c r="K20" s="156"/>
      <c r="L20" s="152"/>
      <c r="M20" s="157">
        <v>45</v>
      </c>
      <c r="N20" s="152"/>
      <c r="O20" s="158"/>
      <c r="P20" s="171"/>
      <c r="Q20" s="197">
        <f>J20-AVERAGE(J17:J20)</f>
        <v>-0.010181024823221918</v>
      </c>
    </row>
    <row r="21" spans="1:17" s="85" customFormat="1" ht="16.5" customHeight="1" thickTop="1">
      <c r="A21" s="241"/>
      <c r="B21" s="118">
        <v>848.31</v>
      </c>
      <c r="C21" s="119">
        <v>31</v>
      </c>
      <c r="D21" s="120">
        <v>0.928</v>
      </c>
      <c r="E21" s="121">
        <f t="shared" si="0"/>
        <v>28.768</v>
      </c>
      <c r="F21" s="121">
        <f t="shared" si="1"/>
        <v>29.178193401062696</v>
      </c>
      <c r="G21" s="122">
        <v>51</v>
      </c>
      <c r="H21" s="121">
        <f t="shared" si="2"/>
        <v>-21.821806598937304</v>
      </c>
      <c r="I21" s="123" t="str">
        <f t="shared" si="3"/>
        <v>M4</v>
      </c>
      <c r="J21" s="124">
        <f t="shared" si="4"/>
        <v>29.827233876685455</v>
      </c>
      <c r="K21" s="125">
        <v>-19.12</v>
      </c>
      <c r="L21" s="121">
        <f t="shared" si="5"/>
        <v>10.707233876685454</v>
      </c>
      <c r="M21" s="126">
        <v>45</v>
      </c>
      <c r="N21" s="121">
        <f t="shared" si="6"/>
        <v>-34.29276612331455</v>
      </c>
      <c r="O21" s="123" t="str">
        <f t="shared" si="7"/>
        <v>M4</v>
      </c>
      <c r="P21" s="127">
        <f t="shared" si="8"/>
        <v>-12.470959524377246</v>
      </c>
      <c r="Q21" s="197">
        <f>J21-AVERAGE(J21:J24)</f>
        <v>-1.0867203041330562</v>
      </c>
    </row>
    <row r="22" spans="1:17" s="85" customFormat="1" ht="16.5" customHeight="1">
      <c r="A22" s="241"/>
      <c r="B22" s="71">
        <v>848.52</v>
      </c>
      <c r="C22" s="91">
        <v>41.5</v>
      </c>
      <c r="D22" s="72">
        <v>0.928</v>
      </c>
      <c r="E22" s="73">
        <f t="shared" si="0"/>
        <v>38.512</v>
      </c>
      <c r="F22" s="73">
        <f t="shared" si="1"/>
        <v>31.711921458619095</v>
      </c>
      <c r="G22" s="74">
        <v>51</v>
      </c>
      <c r="H22" s="73">
        <f t="shared" si="2"/>
        <v>-19.288078541380905</v>
      </c>
      <c r="I22" s="109" t="str">
        <f t="shared" si="3"/>
        <v>M4</v>
      </c>
      <c r="J22" s="116">
        <f t="shared" si="4"/>
        <v>32.36096193424186</v>
      </c>
      <c r="K22" s="75">
        <v>-19.12</v>
      </c>
      <c r="L22" s="73">
        <f t="shared" si="5"/>
        <v>13.240961934241856</v>
      </c>
      <c r="M22" s="76">
        <v>45</v>
      </c>
      <c r="N22" s="73">
        <f t="shared" si="6"/>
        <v>-31.759038065758144</v>
      </c>
      <c r="O22" s="109" t="str">
        <f t="shared" si="7"/>
        <v>M4</v>
      </c>
      <c r="P22" s="77">
        <f t="shared" si="8"/>
        <v>-12.470959524377239</v>
      </c>
      <c r="Q22" s="197">
        <f>J22-AVERAGE(J21:J24)</f>
        <v>1.447007753423346</v>
      </c>
    </row>
    <row r="23" spans="1:17" s="85" customFormat="1" ht="16.5" customHeight="1">
      <c r="A23" s="242"/>
      <c r="B23" s="71">
        <v>848.31</v>
      </c>
      <c r="C23" s="91">
        <v>32.8</v>
      </c>
      <c r="D23" s="72">
        <v>0.97</v>
      </c>
      <c r="E23" s="73">
        <f>(C23*D23)</f>
        <v>31.815999999999995</v>
      </c>
      <c r="F23" s="73">
        <f>20*LOG(E23)</f>
        <v>30.05291155955848</v>
      </c>
      <c r="G23" s="74">
        <v>51</v>
      </c>
      <c r="H23" s="73">
        <f>(F23-G23)</f>
        <v>-20.94708844044152</v>
      </c>
      <c r="I23" s="109" t="str">
        <f>IF(H23&gt;0,"M2",IF(H23&lt;-5,"M4","M3"))</f>
        <v>M4</v>
      </c>
      <c r="J23" s="116">
        <f>20*LOG(C23)</f>
        <v>30.31747687423358</v>
      </c>
      <c r="K23" s="75">
        <v>-19.2</v>
      </c>
      <c r="L23" s="73">
        <f>J23+K23</f>
        <v>11.117476874233581</v>
      </c>
      <c r="M23" s="76">
        <v>45</v>
      </c>
      <c r="N23" s="73">
        <f>(L23-M23)</f>
        <v>-33.88252312576642</v>
      </c>
      <c r="O23" s="109" t="str">
        <f>IF(N23&gt;0,"M2",IF(N23&lt;-5,"M4","M3"))</f>
        <v>M4</v>
      </c>
      <c r="P23" s="77">
        <f>N23-H23</f>
        <v>-12.9354346853249</v>
      </c>
      <c r="Q23" s="197">
        <f>J23-AVERAGE(J21:J24)</f>
        <v>-0.59647730658493</v>
      </c>
    </row>
    <row r="24" spans="1:17" s="85" customFormat="1" ht="16.5" customHeight="1" thickBot="1">
      <c r="A24" s="244"/>
      <c r="B24" s="78">
        <v>848.31</v>
      </c>
      <c r="C24" s="92">
        <v>36.1</v>
      </c>
      <c r="D24" s="79">
        <v>0.96</v>
      </c>
      <c r="E24" s="80">
        <f>(C24*D24)</f>
        <v>34.656</v>
      </c>
      <c r="F24" s="80">
        <f>20*LOG(E24)</f>
        <v>30.79556869890453</v>
      </c>
      <c r="G24" s="81">
        <v>51</v>
      </c>
      <c r="H24" s="80">
        <f>(F24-G24)</f>
        <v>-20.20443130109547</v>
      </c>
      <c r="I24" s="110" t="str">
        <f>IF(H24&gt;0,"M2",IF(H24&lt;-5,"M4","M3"))</f>
        <v>M4</v>
      </c>
      <c r="J24" s="117">
        <f>20*LOG(C24)</f>
        <v>31.150144038113158</v>
      </c>
      <c r="K24" s="82"/>
      <c r="L24" s="80"/>
      <c r="M24" s="83">
        <v>45</v>
      </c>
      <c r="N24" s="80"/>
      <c r="O24" s="110"/>
      <c r="P24" s="84"/>
      <c r="Q24" s="197">
        <f>J24-AVERAGE(J21:J24)</f>
        <v>0.23618985729464725</v>
      </c>
    </row>
    <row r="25" spans="1:17" s="85" customFormat="1" ht="16.5" customHeight="1">
      <c r="A25" s="245" t="s">
        <v>106</v>
      </c>
      <c r="B25" s="63">
        <v>824.7</v>
      </c>
      <c r="C25" s="90">
        <v>9</v>
      </c>
      <c r="D25" s="64">
        <v>2.67</v>
      </c>
      <c r="E25" s="65">
        <f>(C25*D25)</f>
        <v>24.03</v>
      </c>
      <c r="F25" s="65">
        <f>20*LOG(E25)</f>
        <v>27.615075416078003</v>
      </c>
      <c r="G25" s="66">
        <v>51</v>
      </c>
      <c r="H25" s="65">
        <f>(F25-G25)</f>
        <v>-23.384924583921997</v>
      </c>
      <c r="I25" s="108" t="str">
        <f>IF(H25&gt;0,"M2",IF(H25&lt;-5,"M4","M3"))</f>
        <v>M4</v>
      </c>
      <c r="J25" s="115">
        <f>20*LOG(C25)</f>
        <v>19.084850188786497</v>
      </c>
      <c r="K25" s="67">
        <v>3.29</v>
      </c>
      <c r="L25" s="65">
        <f>J25+K25</f>
        <v>22.374850188786496</v>
      </c>
      <c r="M25" s="68">
        <v>45</v>
      </c>
      <c r="N25" s="65">
        <f>(L25-M25)</f>
        <v>-22.625149811213504</v>
      </c>
      <c r="O25" s="108" t="str">
        <f>IF(N25&gt;0,"M2",IF(N25&lt;-5,"M4","M3"))</f>
        <v>M4</v>
      </c>
      <c r="P25" s="69">
        <f>N25-H25</f>
        <v>0.7597747727084929</v>
      </c>
      <c r="Q25" s="197">
        <f>J25-AVERAGE(J25:J28)</f>
        <v>-1.1804199999824156</v>
      </c>
    </row>
    <row r="26" spans="1:17" s="85" customFormat="1" ht="16.5" customHeight="1">
      <c r="A26" s="241"/>
      <c r="B26" s="71">
        <v>824.7</v>
      </c>
      <c r="C26" s="91">
        <v>11</v>
      </c>
      <c r="D26" s="72">
        <v>2.81</v>
      </c>
      <c r="E26" s="73">
        <f>(C26*D26)</f>
        <v>30.91</v>
      </c>
      <c r="F26" s="73">
        <f>20*LOG(E26)</f>
        <v>29.8019801012661</v>
      </c>
      <c r="G26" s="74">
        <v>51</v>
      </c>
      <c r="H26" s="73">
        <f>(F26-G26)</f>
        <v>-21.1980198987339</v>
      </c>
      <c r="I26" s="109" t="str">
        <f>IF(H26&gt;0,"M2",IF(H26&lt;-5,"M4","M3"))</f>
        <v>M4</v>
      </c>
      <c r="J26" s="116">
        <f>20*LOG(C26)</f>
        <v>20.827853703164504</v>
      </c>
      <c r="K26" s="75">
        <v>3.28</v>
      </c>
      <c r="L26" s="73">
        <f>J26+K26</f>
        <v>24.107853703164505</v>
      </c>
      <c r="M26" s="76">
        <v>45</v>
      </c>
      <c r="N26" s="73">
        <f>(L26-M26)</f>
        <v>-20.892146296835495</v>
      </c>
      <c r="O26" s="109" t="str">
        <f>IF(N26&gt;0,"M2",IF(N26&lt;-5,"M4","M3"))</f>
        <v>M4</v>
      </c>
      <c r="P26" s="77">
        <f>N26-H26</f>
        <v>0.30587360189840496</v>
      </c>
      <c r="Q26" s="197">
        <f>J26-AVERAGE(J25:J28)</f>
        <v>0.5625835143955911</v>
      </c>
    </row>
    <row r="27" spans="1:17" s="85" customFormat="1" ht="16.5" customHeight="1">
      <c r="A27" s="241"/>
      <c r="B27" s="71">
        <v>824.7</v>
      </c>
      <c r="C27" s="91">
        <v>10.87</v>
      </c>
      <c r="D27" s="72">
        <v>2.79</v>
      </c>
      <c r="E27" s="73">
        <f>(C27*D27)</f>
        <v>30.327299999999997</v>
      </c>
      <c r="F27" s="73">
        <f>20*LOG(E27)</f>
        <v>29.636674947197843</v>
      </c>
      <c r="G27" s="74">
        <v>51</v>
      </c>
      <c r="H27" s="73">
        <f>(F27-G27)</f>
        <v>-21.363325052802157</v>
      </c>
      <c r="I27" s="109" t="str">
        <f>IF(H27&gt;0,"M2",IF(H27&lt;-5,"M4","M3"))</f>
        <v>M4</v>
      </c>
      <c r="J27" s="116">
        <f>20*LOG(C27)</f>
        <v>20.72459088172589</v>
      </c>
      <c r="K27" s="75">
        <v>3.2</v>
      </c>
      <c r="L27" s="73">
        <f>J27+K27</f>
        <v>23.92459088172589</v>
      </c>
      <c r="M27" s="76">
        <v>45</v>
      </c>
      <c r="N27" s="73">
        <f>(L27-M27)</f>
        <v>-21.07540911827411</v>
      </c>
      <c r="O27" s="109" t="str">
        <f>IF(N27&gt;0,"M2",IF(N27&lt;-5,"M4","M3"))</f>
        <v>M4</v>
      </c>
      <c r="P27" s="77">
        <f>N27-H27</f>
        <v>0.28791593452804776</v>
      </c>
      <c r="Q27" s="197">
        <f>J27-AVERAGE(J25:J28)</f>
        <v>0.45932069295697886</v>
      </c>
    </row>
    <row r="28" spans="1:17" s="85" customFormat="1" ht="16.5" customHeight="1" thickBot="1">
      <c r="A28" s="241"/>
      <c r="B28" s="149">
        <v>824.7</v>
      </c>
      <c r="C28" s="150">
        <v>10.5</v>
      </c>
      <c r="D28" s="151">
        <v>2.57</v>
      </c>
      <c r="E28" s="152">
        <f aca="true" t="shared" si="9" ref="E28:E34">(C28*D28)</f>
        <v>26.985</v>
      </c>
      <c r="F28" s="152">
        <f aca="true" t="shared" si="10" ref="F28:F34">20*LOG(E28)</f>
        <v>28.622448448024652</v>
      </c>
      <c r="G28" s="153">
        <v>51</v>
      </c>
      <c r="H28" s="152">
        <f aca="true" t="shared" si="11" ref="H28:H34">(F28-G28)</f>
        <v>-22.377551551975348</v>
      </c>
      <c r="I28" s="158" t="str">
        <f aca="true" t="shared" si="12" ref="I28:I34">IF(H28&gt;0,"M2",IF(H28&lt;-5,"M4","M3"))</f>
        <v>M4</v>
      </c>
      <c r="J28" s="170">
        <f aca="true" t="shared" si="13" ref="J28:J34">20*LOG(C28)</f>
        <v>20.423785981398762</v>
      </c>
      <c r="K28" s="156"/>
      <c r="L28" s="152"/>
      <c r="M28" s="157">
        <v>45</v>
      </c>
      <c r="N28" s="152"/>
      <c r="O28" s="158"/>
      <c r="P28" s="171"/>
      <c r="Q28" s="197">
        <f>J28-AVERAGE(J25:J28)</f>
        <v>0.15851579262984927</v>
      </c>
    </row>
    <row r="29" spans="1:17" s="85" customFormat="1" ht="16.5" customHeight="1" thickTop="1">
      <c r="A29" s="241"/>
      <c r="B29" s="118">
        <v>836.52</v>
      </c>
      <c r="C29" s="119">
        <v>10</v>
      </c>
      <c r="D29" s="120">
        <v>2.67</v>
      </c>
      <c r="E29" s="121">
        <f t="shared" si="9"/>
        <v>26.7</v>
      </c>
      <c r="F29" s="121">
        <f t="shared" si="10"/>
        <v>28.530225227291503</v>
      </c>
      <c r="G29" s="122">
        <v>51</v>
      </c>
      <c r="H29" s="121">
        <f t="shared" si="11"/>
        <v>-22.469774772708497</v>
      </c>
      <c r="I29" s="123" t="str">
        <f t="shared" si="12"/>
        <v>M4</v>
      </c>
      <c r="J29" s="124">
        <f t="shared" si="13"/>
        <v>20</v>
      </c>
      <c r="K29" s="125">
        <v>3.29</v>
      </c>
      <c r="L29" s="121">
        <f aca="true" t="shared" si="14" ref="L29:L34">J29+K29</f>
        <v>23.29</v>
      </c>
      <c r="M29" s="126">
        <v>45</v>
      </c>
      <c r="N29" s="121">
        <f aca="true" t="shared" si="15" ref="N29:N34">(L29-M29)</f>
        <v>-21.71</v>
      </c>
      <c r="O29" s="123" t="str">
        <f aca="true" t="shared" si="16" ref="O29:O34">IF(N29&gt;0,"M2",IF(N29&lt;-5,"M4","M3"))</f>
        <v>M4</v>
      </c>
      <c r="P29" s="127">
        <f aca="true" t="shared" si="17" ref="P29:P34">N29-H29</f>
        <v>0.7597747727084965</v>
      </c>
      <c r="Q29" s="197">
        <f>J29-AVERAGE(J29:J32)</f>
        <v>-1.0864466834533637</v>
      </c>
    </row>
    <row r="30" spans="1:17" s="85" customFormat="1" ht="16.5" customHeight="1">
      <c r="A30" s="241"/>
      <c r="B30" s="71">
        <v>836.52</v>
      </c>
      <c r="C30" s="91">
        <v>13.7</v>
      </c>
      <c r="D30" s="72">
        <v>2.81</v>
      </c>
      <c r="E30" s="73">
        <f t="shared" si="9"/>
        <v>38.497</v>
      </c>
      <c r="F30" s="73">
        <f t="shared" si="10"/>
        <v>31.708537741229733</v>
      </c>
      <c r="G30" s="74">
        <v>51</v>
      </c>
      <c r="H30" s="73">
        <f t="shared" si="11"/>
        <v>-19.291462258770267</v>
      </c>
      <c r="I30" s="109" t="str">
        <f t="shared" si="12"/>
        <v>M4</v>
      </c>
      <c r="J30" s="116">
        <f t="shared" si="13"/>
        <v>22.734411343128134</v>
      </c>
      <c r="K30" s="75">
        <v>3.28</v>
      </c>
      <c r="L30" s="73">
        <f t="shared" si="14"/>
        <v>26.014411343128135</v>
      </c>
      <c r="M30" s="76">
        <v>45</v>
      </c>
      <c r="N30" s="73">
        <f t="shared" si="15"/>
        <v>-18.985588656871865</v>
      </c>
      <c r="O30" s="109" t="str">
        <f t="shared" si="16"/>
        <v>M4</v>
      </c>
      <c r="P30" s="77">
        <f t="shared" si="17"/>
        <v>0.3058736018984014</v>
      </c>
      <c r="Q30" s="197">
        <f>J30-AVERAGE(J29:J32)</f>
        <v>1.64796465967477</v>
      </c>
    </row>
    <row r="31" spans="1:17" s="85" customFormat="1" ht="16.5" customHeight="1">
      <c r="A31" s="241"/>
      <c r="B31" s="71">
        <v>836.52</v>
      </c>
      <c r="C31" s="91">
        <v>10.56</v>
      </c>
      <c r="D31" s="72">
        <v>2.79</v>
      </c>
      <c r="E31" s="73">
        <f t="shared" si="9"/>
        <v>29.462400000000002</v>
      </c>
      <c r="F31" s="73">
        <f t="shared" si="10"/>
        <v>29.38536242942782</v>
      </c>
      <c r="G31" s="74">
        <v>51</v>
      </c>
      <c r="H31" s="73">
        <f t="shared" si="11"/>
        <v>-21.61463757057218</v>
      </c>
      <c r="I31" s="109" t="str">
        <f t="shared" si="12"/>
        <v>M4</v>
      </c>
      <c r="J31" s="116">
        <f t="shared" si="13"/>
        <v>20.47327836395587</v>
      </c>
      <c r="K31" s="75">
        <v>3.2</v>
      </c>
      <c r="L31" s="73">
        <f t="shared" si="14"/>
        <v>23.67327836395587</v>
      </c>
      <c r="M31" s="76">
        <v>45</v>
      </c>
      <c r="N31" s="73">
        <f t="shared" si="15"/>
        <v>-21.32672163604413</v>
      </c>
      <c r="O31" s="109" t="str">
        <f t="shared" si="16"/>
        <v>M4</v>
      </c>
      <c r="P31" s="77">
        <f t="shared" si="17"/>
        <v>0.2879159345280513</v>
      </c>
      <c r="Q31" s="197">
        <f>J31-AVERAGE(J29:J32)</f>
        <v>-0.6131683194974933</v>
      </c>
    </row>
    <row r="32" spans="1:17" s="85" customFormat="1" ht="16.5" customHeight="1" thickBot="1">
      <c r="A32" s="241"/>
      <c r="B32" s="149">
        <v>836.52</v>
      </c>
      <c r="C32" s="150">
        <v>11.4</v>
      </c>
      <c r="D32" s="151">
        <v>2.57</v>
      </c>
      <c r="E32" s="152">
        <f t="shared" si="9"/>
        <v>29.298</v>
      </c>
      <c r="F32" s="152">
        <f t="shared" si="10"/>
        <v>29.33675949335534</v>
      </c>
      <c r="G32" s="153">
        <v>51</v>
      </c>
      <c r="H32" s="152">
        <f t="shared" si="11"/>
        <v>-21.66324050664466</v>
      </c>
      <c r="I32" s="158" t="str">
        <f t="shared" si="12"/>
        <v>M4</v>
      </c>
      <c r="J32" s="170">
        <f t="shared" si="13"/>
        <v>21.138097026729454</v>
      </c>
      <c r="K32" s="156"/>
      <c r="L32" s="152"/>
      <c r="M32" s="157">
        <v>45</v>
      </c>
      <c r="N32" s="152"/>
      <c r="O32" s="158"/>
      <c r="P32" s="171"/>
      <c r="Q32" s="197">
        <f>J32-AVERAGE(J29:J32)</f>
        <v>0.05165034327609064</v>
      </c>
    </row>
    <row r="33" spans="1:17" s="85" customFormat="1" ht="16.5" customHeight="1" thickTop="1">
      <c r="A33" s="241"/>
      <c r="B33" s="118">
        <v>848.31</v>
      </c>
      <c r="C33" s="119">
        <v>11</v>
      </c>
      <c r="D33" s="120">
        <v>2.67</v>
      </c>
      <c r="E33" s="121">
        <f t="shared" si="9"/>
        <v>29.369999999999997</v>
      </c>
      <c r="F33" s="121">
        <f t="shared" si="10"/>
        <v>29.358078930456006</v>
      </c>
      <c r="G33" s="122">
        <v>51</v>
      </c>
      <c r="H33" s="121">
        <f t="shared" si="11"/>
        <v>-21.641921069543994</v>
      </c>
      <c r="I33" s="123" t="str">
        <f t="shared" si="12"/>
        <v>M4</v>
      </c>
      <c r="J33" s="124">
        <f t="shared" si="13"/>
        <v>20.827853703164504</v>
      </c>
      <c r="K33" s="125">
        <v>3.29</v>
      </c>
      <c r="L33" s="121">
        <f t="shared" si="14"/>
        <v>24.117853703164503</v>
      </c>
      <c r="M33" s="126">
        <v>45</v>
      </c>
      <c r="N33" s="121">
        <f t="shared" si="15"/>
        <v>-20.882146296835497</v>
      </c>
      <c r="O33" s="123" t="str">
        <f t="shared" si="16"/>
        <v>M4</v>
      </c>
      <c r="P33" s="127">
        <f t="shared" si="17"/>
        <v>0.7597747727084965</v>
      </c>
      <c r="Q33" s="197">
        <f>J33-AVERAGE(J33:J36)</f>
        <v>-1.4421780103459092</v>
      </c>
    </row>
    <row r="34" spans="1:17" s="85" customFormat="1" ht="16.5" customHeight="1">
      <c r="A34" s="241"/>
      <c r="B34" s="71">
        <v>848.52</v>
      </c>
      <c r="C34" s="91">
        <v>16.7</v>
      </c>
      <c r="D34" s="72">
        <v>2.81</v>
      </c>
      <c r="E34" s="73">
        <f t="shared" si="9"/>
        <v>46.927</v>
      </c>
      <c r="F34" s="73">
        <f t="shared" si="10"/>
        <v>33.42845582105326</v>
      </c>
      <c r="G34" s="74">
        <v>51</v>
      </c>
      <c r="H34" s="73">
        <f t="shared" si="11"/>
        <v>-17.571544178946738</v>
      </c>
      <c r="I34" s="109" t="str">
        <f t="shared" si="12"/>
        <v>M4</v>
      </c>
      <c r="J34" s="116">
        <f t="shared" si="13"/>
        <v>24.454329422951666</v>
      </c>
      <c r="K34" s="75">
        <v>3.28</v>
      </c>
      <c r="L34" s="73">
        <f t="shared" si="14"/>
        <v>27.734329422951667</v>
      </c>
      <c r="M34" s="76">
        <v>45</v>
      </c>
      <c r="N34" s="73">
        <f t="shared" si="15"/>
        <v>-17.265670577048333</v>
      </c>
      <c r="O34" s="109" t="str">
        <f t="shared" si="16"/>
        <v>M4</v>
      </c>
      <c r="P34" s="77">
        <f t="shared" si="17"/>
        <v>0.30587360189840496</v>
      </c>
      <c r="Q34" s="197">
        <f>J34-AVERAGE(J33:J36)</f>
        <v>2.1842977094412532</v>
      </c>
    </row>
    <row r="35" spans="1:17" s="85" customFormat="1" ht="16.5" customHeight="1">
      <c r="A35" s="242"/>
      <c r="B35" s="71">
        <v>848.31</v>
      </c>
      <c r="C35" s="91">
        <v>11.47</v>
      </c>
      <c r="D35" s="72">
        <v>2.79</v>
      </c>
      <c r="E35" s="73">
        <f>(C35*D35)</f>
        <v>32.0013</v>
      </c>
      <c r="F35" s="73">
        <f>20*LOG(E35)</f>
        <v>30.103352423497306</v>
      </c>
      <c r="G35" s="74">
        <v>51</v>
      </c>
      <c r="H35" s="73">
        <f>(F35-G35)</f>
        <v>-20.896647576502694</v>
      </c>
      <c r="I35" s="109" t="str">
        <f>IF(H35&gt;0,"M2",IF(H35&lt;-5,"M4","M3"))</f>
        <v>M4</v>
      </c>
      <c r="J35" s="116">
        <f>20*LOG(C35)</f>
        <v>21.191268358025354</v>
      </c>
      <c r="K35" s="75">
        <v>3.2</v>
      </c>
      <c r="L35" s="73">
        <f>J35+K35</f>
        <v>24.391268358025354</v>
      </c>
      <c r="M35" s="76">
        <v>45</v>
      </c>
      <c r="N35" s="73">
        <f>(L35-M35)</f>
        <v>-20.608731641974646</v>
      </c>
      <c r="O35" s="109" t="str">
        <f>IF(N35&gt;0,"M2",IF(N35&lt;-5,"M4","M3"))</f>
        <v>M4</v>
      </c>
      <c r="P35" s="77">
        <f>N35-H35</f>
        <v>0.28791593452804776</v>
      </c>
      <c r="Q35" s="197">
        <f>J35-AVERAGE(J33:J36)</f>
        <v>-1.0787633554850586</v>
      </c>
    </row>
    <row r="36" spans="1:17" s="85" customFormat="1" ht="16.5" customHeight="1" thickBot="1">
      <c r="A36" s="244"/>
      <c r="B36" s="78">
        <v>848.31</v>
      </c>
      <c r="C36" s="92">
        <v>13.5</v>
      </c>
      <c r="D36" s="79">
        <v>2.58</v>
      </c>
      <c r="E36" s="80">
        <f>(C36*D36)</f>
        <v>34.83</v>
      </c>
      <c r="F36" s="80">
        <f>20*LOG(E36)</f>
        <v>30.83906948916472</v>
      </c>
      <c r="G36" s="81">
        <v>51</v>
      </c>
      <c r="H36" s="80">
        <f>(F36-G36)</f>
        <v>-20.16093051083528</v>
      </c>
      <c r="I36" s="110" t="str">
        <f>IF(H36&gt;0,"M2",IF(H36&lt;-5,"M4","M3"))</f>
        <v>M4</v>
      </c>
      <c r="J36" s="117">
        <f>20*LOG(C36)</f>
        <v>22.606675369900124</v>
      </c>
      <c r="K36" s="82"/>
      <c r="L36" s="80"/>
      <c r="M36" s="83">
        <v>45</v>
      </c>
      <c r="N36" s="80"/>
      <c r="O36" s="110"/>
      <c r="P36" s="84"/>
      <c r="Q36" s="197">
        <f>J36-AVERAGE(J33:J36)</f>
        <v>0.33664365638971105</v>
      </c>
    </row>
    <row r="37" spans="1:17" s="85" customFormat="1" ht="16.5" customHeight="1">
      <c r="A37" s="245" t="s">
        <v>108</v>
      </c>
      <c r="B37" s="63">
        <v>1851.25</v>
      </c>
      <c r="C37" s="90">
        <v>20.1</v>
      </c>
      <c r="D37" s="64">
        <v>0.99</v>
      </c>
      <c r="E37" s="65">
        <f>(C37*D37)</f>
        <v>19.899</v>
      </c>
      <c r="F37" s="65">
        <f>20*LOG(E37)</f>
        <v>25.976625040360773</v>
      </c>
      <c r="G37" s="66">
        <v>41</v>
      </c>
      <c r="H37" s="65">
        <f>(F37-G37)</f>
        <v>-15.023374959639227</v>
      </c>
      <c r="I37" s="108" t="str">
        <f>IF(H37&gt;0,"M2",IF(H37&lt;-5,"M4","M3"))</f>
        <v>M4</v>
      </c>
      <c r="J37" s="115">
        <f>20*LOG(C37)</f>
        <v>26.063921148409776</v>
      </c>
      <c r="K37" s="67">
        <v>-19.38</v>
      </c>
      <c r="L37" s="65">
        <f>J37+K37</f>
        <v>6.683921148409777</v>
      </c>
      <c r="M37" s="68">
        <v>35</v>
      </c>
      <c r="N37" s="65">
        <f>(L37-M37)</f>
        <v>-28.316078851590223</v>
      </c>
      <c r="O37" s="108" t="str">
        <f>IF(N37&gt;0,"M2",IF(N37&lt;-5,"M4","M3"))</f>
        <v>M4</v>
      </c>
      <c r="P37" s="69">
        <f>N37-H37</f>
        <v>-13.292703891950996</v>
      </c>
      <c r="Q37" s="197">
        <f>J37-AVERAGE(J37:J40)</f>
        <v>-0.3275877411748347</v>
      </c>
    </row>
    <row r="38" spans="1:17" s="85" customFormat="1" ht="16.5" customHeight="1">
      <c r="A38" s="241"/>
      <c r="B38" s="71">
        <v>1851.25</v>
      </c>
      <c r="C38" s="91">
        <v>21.2</v>
      </c>
      <c r="D38" s="72">
        <v>0.99</v>
      </c>
      <c r="E38" s="73">
        <f>(C38*D38)</f>
        <v>20.988</v>
      </c>
      <c r="F38" s="73">
        <f>20*LOG(E38)</f>
        <v>26.439421110526027</v>
      </c>
      <c r="G38" s="74">
        <v>41</v>
      </c>
      <c r="H38" s="73">
        <f>(F38-G38)</f>
        <v>-14.560578889473973</v>
      </c>
      <c r="I38" s="109" t="str">
        <f>IF(H38&gt;0,"M2",IF(H38&lt;-5,"M4","M3"))</f>
        <v>M4</v>
      </c>
      <c r="J38" s="116">
        <f>20*LOG(C38)</f>
        <v>26.52671721857503</v>
      </c>
      <c r="K38" s="75">
        <v>-18.5</v>
      </c>
      <c r="L38" s="73">
        <f>J38+K38</f>
        <v>8.02671721857503</v>
      </c>
      <c r="M38" s="76">
        <v>35</v>
      </c>
      <c r="N38" s="73">
        <f>(L38-M38)</f>
        <v>-26.97328278142497</v>
      </c>
      <c r="O38" s="109" t="str">
        <f>IF(N38&gt;0,"M2",IF(N38&lt;-5,"M4","M3"))</f>
        <v>M4</v>
      </c>
      <c r="P38" s="77">
        <f>N38-H38</f>
        <v>-12.412703891950997</v>
      </c>
      <c r="Q38" s="197">
        <f>J38-AVERAGE(J37:J40)</f>
        <v>0.13520832899041935</v>
      </c>
    </row>
    <row r="39" spans="1:17" s="85" customFormat="1" ht="16.5" customHeight="1">
      <c r="A39" s="241"/>
      <c r="B39" s="71">
        <v>1851.25</v>
      </c>
      <c r="C39" s="91">
        <v>21.34</v>
      </c>
      <c r="D39" s="72">
        <v>1.03</v>
      </c>
      <c r="E39" s="73">
        <f>(C39*D39)</f>
        <v>21.9802</v>
      </c>
      <c r="F39" s="73">
        <f>20*LOG(E39)</f>
        <v>26.840632795872466</v>
      </c>
      <c r="G39" s="74">
        <v>41</v>
      </c>
      <c r="H39" s="73">
        <f>(F39-G39)</f>
        <v>-14.159367204127534</v>
      </c>
      <c r="I39" s="109" t="str">
        <f>IF(H39&gt;0,"M2",IF(H39&lt;-5,"M4","M3"))</f>
        <v>M4</v>
      </c>
      <c r="J39" s="116">
        <f>20*LOG(C39)</f>
        <v>26.583888301769022</v>
      </c>
      <c r="K39" s="75">
        <v>-18.8</v>
      </c>
      <c r="L39" s="73">
        <f>J39+K39</f>
        <v>7.7838883017690215</v>
      </c>
      <c r="M39" s="76">
        <v>35</v>
      </c>
      <c r="N39" s="73">
        <f>(L39-M39)</f>
        <v>-27.21611169823098</v>
      </c>
      <c r="O39" s="109" t="str">
        <f>IF(N39&gt;0,"M2",IF(N39&lt;-5,"M4","M3"))</f>
        <v>M4</v>
      </c>
      <c r="P39" s="77">
        <f>N39-H39</f>
        <v>-13.056744494103445</v>
      </c>
      <c r="Q39" s="197">
        <f>J39-AVERAGE(J37:J40)</f>
        <v>0.1923794121844118</v>
      </c>
    </row>
    <row r="40" spans="1:17" s="85" customFormat="1" ht="16.5" customHeight="1" thickBot="1">
      <c r="A40" s="241"/>
      <c r="B40" s="149">
        <v>1851.25</v>
      </c>
      <c r="C40" s="150"/>
      <c r="D40" s="151"/>
      <c r="E40" s="152"/>
      <c r="F40" s="152"/>
      <c r="G40" s="153">
        <v>41</v>
      </c>
      <c r="H40" s="152"/>
      <c r="I40" s="158"/>
      <c r="J40" s="170"/>
      <c r="K40" s="156"/>
      <c r="L40" s="152"/>
      <c r="M40" s="157">
        <v>35</v>
      </c>
      <c r="N40" s="152"/>
      <c r="O40" s="158"/>
      <c r="P40" s="171"/>
      <c r="Q40" s="197">
        <f>J40-AVERAGE(J37:J40)</f>
        <v>-26.39150888958461</v>
      </c>
    </row>
    <row r="41" spans="1:17" s="85" customFormat="1" ht="16.5" customHeight="1" thickTop="1">
      <c r="A41" s="241"/>
      <c r="B41" s="118">
        <v>1880</v>
      </c>
      <c r="C41" s="119">
        <v>20.9</v>
      </c>
      <c r="D41" s="120">
        <v>0.99</v>
      </c>
      <c r="E41" s="121">
        <f aca="true" t="shared" si="18" ref="E41:E46">(C41*D41)</f>
        <v>20.691</v>
      </c>
      <c r="F41" s="121">
        <f aca="true" t="shared" si="19" ref="F41:F46">20*LOG(E41)</f>
        <v>26.315629614172078</v>
      </c>
      <c r="G41" s="122">
        <v>41</v>
      </c>
      <c r="H41" s="121">
        <f aca="true" t="shared" si="20" ref="H41:H46">(F41-G41)</f>
        <v>-14.684370385827922</v>
      </c>
      <c r="I41" s="123" t="str">
        <f aca="true" t="shared" si="21" ref="I41:I46">IF(H41&gt;0,"M2",IF(H41&lt;-5,"M4","M3"))</f>
        <v>M4</v>
      </c>
      <c r="J41" s="124">
        <f aca="true" t="shared" si="22" ref="J41:J46">20*LOG(C41)</f>
        <v>26.40292572222108</v>
      </c>
      <c r="K41" s="125">
        <v>-19.38</v>
      </c>
      <c r="L41" s="121">
        <f aca="true" t="shared" si="23" ref="L41:L46">J41+K41</f>
        <v>7.022925722221082</v>
      </c>
      <c r="M41" s="126">
        <v>35</v>
      </c>
      <c r="N41" s="121">
        <f aca="true" t="shared" si="24" ref="N41:N46">(L41-M41)</f>
        <v>-27.977074277778918</v>
      </c>
      <c r="O41" s="123" t="str">
        <f aca="true" t="shared" si="25" ref="O41:O46">IF(N41&gt;0,"M2",IF(N41&lt;-5,"M4","M3"))</f>
        <v>M4</v>
      </c>
      <c r="P41" s="127">
        <f aca="true" t="shared" si="26" ref="P41:P46">N41-H41</f>
        <v>-13.292703891950996</v>
      </c>
      <c r="Q41" s="197">
        <f>J41-AVERAGE(J41:J44)</f>
        <v>-0.34730683952851393</v>
      </c>
    </row>
    <row r="42" spans="1:17" s="85" customFormat="1" ht="16.5" customHeight="1">
      <c r="A42" s="241"/>
      <c r="B42" s="71">
        <v>1880</v>
      </c>
      <c r="C42" s="91">
        <v>21.6</v>
      </c>
      <c r="D42" s="72">
        <v>0.99</v>
      </c>
      <c r="E42" s="73">
        <f t="shared" si="18"/>
        <v>21.384</v>
      </c>
      <c r="F42" s="73">
        <f t="shared" si="19"/>
        <v>26.601778914969614</v>
      </c>
      <c r="G42" s="74">
        <v>41</v>
      </c>
      <c r="H42" s="73">
        <f t="shared" si="20"/>
        <v>-14.398221085030386</v>
      </c>
      <c r="I42" s="109" t="str">
        <f t="shared" si="21"/>
        <v>M4</v>
      </c>
      <c r="J42" s="116">
        <f t="shared" si="22"/>
        <v>26.689075023018617</v>
      </c>
      <c r="K42" s="75">
        <v>-18.5</v>
      </c>
      <c r="L42" s="73">
        <f t="shared" si="23"/>
        <v>8.189075023018617</v>
      </c>
      <c r="M42" s="76">
        <v>35</v>
      </c>
      <c r="N42" s="73">
        <f t="shared" si="24"/>
        <v>-26.810924976981383</v>
      </c>
      <c r="O42" s="109" t="str">
        <f t="shared" si="25"/>
        <v>M4</v>
      </c>
      <c r="P42" s="77">
        <f t="shared" si="26"/>
        <v>-12.412703891950997</v>
      </c>
      <c r="Q42" s="197">
        <f>J42-AVERAGE(J41:J44)</f>
        <v>-0.061157538730977734</v>
      </c>
    </row>
    <row r="43" spans="1:17" s="85" customFormat="1" ht="16.5" customHeight="1">
      <c r="A43" s="241"/>
      <c r="B43" s="71">
        <v>1880</v>
      </c>
      <c r="C43" s="91">
        <v>22.8</v>
      </c>
      <c r="D43" s="72">
        <v>1.03</v>
      </c>
      <c r="E43" s="73">
        <f t="shared" si="18"/>
        <v>23.484</v>
      </c>
      <c r="F43" s="73">
        <f t="shared" si="19"/>
        <v>27.41544143411252</v>
      </c>
      <c r="G43" s="74">
        <v>41</v>
      </c>
      <c r="H43" s="73">
        <f t="shared" si="20"/>
        <v>-13.58455856588748</v>
      </c>
      <c r="I43" s="109" t="str">
        <f t="shared" si="21"/>
        <v>M4</v>
      </c>
      <c r="J43" s="116">
        <f t="shared" si="22"/>
        <v>27.158696940009076</v>
      </c>
      <c r="K43" s="75">
        <v>-19.8</v>
      </c>
      <c r="L43" s="73">
        <f t="shared" si="23"/>
        <v>7.358696940009075</v>
      </c>
      <c r="M43" s="76">
        <v>35</v>
      </c>
      <c r="N43" s="73">
        <f t="shared" si="24"/>
        <v>-27.641303059990925</v>
      </c>
      <c r="O43" s="109" t="str">
        <f t="shared" si="25"/>
        <v>M4</v>
      </c>
      <c r="P43" s="77">
        <f t="shared" si="26"/>
        <v>-14.056744494103445</v>
      </c>
      <c r="Q43" s="197">
        <f>J43-AVERAGE(J41:J44)</f>
        <v>0.408464378259481</v>
      </c>
    </row>
    <row r="44" spans="1:17" s="85" customFormat="1" ht="16.5" customHeight="1" thickBot="1">
      <c r="A44" s="241"/>
      <c r="B44" s="149">
        <v>1880</v>
      </c>
      <c r="C44" s="150"/>
      <c r="D44" s="151"/>
      <c r="E44" s="152"/>
      <c r="F44" s="152"/>
      <c r="G44" s="153">
        <v>41</v>
      </c>
      <c r="H44" s="152"/>
      <c r="I44" s="158"/>
      <c r="J44" s="170"/>
      <c r="K44" s="156"/>
      <c r="L44" s="152"/>
      <c r="M44" s="157">
        <v>35</v>
      </c>
      <c r="N44" s="152"/>
      <c r="O44" s="158"/>
      <c r="P44" s="171"/>
      <c r="Q44" s="197">
        <f>J44-AVERAGE(J41:J44)</f>
        <v>-26.750232561749595</v>
      </c>
    </row>
    <row r="45" spans="1:17" s="85" customFormat="1" ht="16.5" customHeight="1" thickTop="1">
      <c r="A45" s="241"/>
      <c r="B45" s="118">
        <v>1908.75</v>
      </c>
      <c r="C45" s="119">
        <v>22.1</v>
      </c>
      <c r="D45" s="120">
        <v>0.99</v>
      </c>
      <c r="E45" s="121">
        <f t="shared" si="18"/>
        <v>21.879</v>
      </c>
      <c r="F45" s="121">
        <f t="shared" si="19"/>
        <v>26.800549365653215</v>
      </c>
      <c r="G45" s="122">
        <v>41</v>
      </c>
      <c r="H45" s="121">
        <f t="shared" si="20"/>
        <v>-14.199450634346785</v>
      </c>
      <c r="I45" s="123" t="str">
        <f t="shared" si="21"/>
        <v>M4</v>
      </c>
      <c r="J45" s="124">
        <f t="shared" si="22"/>
        <v>26.887845473702217</v>
      </c>
      <c r="K45" s="125">
        <v>-19.38</v>
      </c>
      <c r="L45" s="121">
        <f t="shared" si="23"/>
        <v>7.507845473702218</v>
      </c>
      <c r="M45" s="126">
        <v>35</v>
      </c>
      <c r="N45" s="121">
        <f t="shared" si="24"/>
        <v>-27.49215452629778</v>
      </c>
      <c r="O45" s="123" t="str">
        <f t="shared" si="25"/>
        <v>M4</v>
      </c>
      <c r="P45" s="127">
        <f t="shared" si="26"/>
        <v>-13.292703891950996</v>
      </c>
      <c r="Q45" s="197">
        <f>J45-AVERAGE(J45:J48)</f>
        <v>-0.1225112567158888</v>
      </c>
    </row>
    <row r="46" spans="1:17" s="85" customFormat="1" ht="16.5" customHeight="1">
      <c r="A46" s="241"/>
      <c r="B46" s="71">
        <v>1908.5</v>
      </c>
      <c r="C46" s="91">
        <v>22</v>
      </c>
      <c r="D46" s="72">
        <v>0.99</v>
      </c>
      <c r="E46" s="73">
        <f t="shared" si="18"/>
        <v>21.78</v>
      </c>
      <c r="F46" s="73">
        <f t="shared" si="19"/>
        <v>26.761157508395122</v>
      </c>
      <c r="G46" s="74">
        <v>41</v>
      </c>
      <c r="H46" s="73">
        <f t="shared" si="20"/>
        <v>-14.238842491604878</v>
      </c>
      <c r="I46" s="109" t="str">
        <f t="shared" si="21"/>
        <v>M4</v>
      </c>
      <c r="J46" s="116">
        <f t="shared" si="22"/>
        <v>26.848453616444125</v>
      </c>
      <c r="K46" s="75">
        <v>-18.5</v>
      </c>
      <c r="L46" s="73">
        <f t="shared" si="23"/>
        <v>8.348453616444125</v>
      </c>
      <c r="M46" s="76">
        <v>35</v>
      </c>
      <c r="N46" s="73">
        <f t="shared" si="24"/>
        <v>-26.651546383555875</v>
      </c>
      <c r="O46" s="109" t="str">
        <f t="shared" si="25"/>
        <v>M4</v>
      </c>
      <c r="P46" s="77">
        <f t="shared" si="26"/>
        <v>-12.412703891950997</v>
      </c>
      <c r="Q46" s="197">
        <f>J46-AVERAGE(J45:J48)</f>
        <v>-0.16190311397398105</v>
      </c>
    </row>
    <row r="47" spans="1:17" s="85" customFormat="1" ht="16.5" customHeight="1">
      <c r="A47" s="242"/>
      <c r="B47" s="71">
        <v>1908.75</v>
      </c>
      <c r="C47" s="91">
        <v>23.16</v>
      </c>
      <c r="D47" s="72">
        <v>1.03</v>
      </c>
      <c r="E47" s="73">
        <f>(C47*D47)</f>
        <v>23.8548</v>
      </c>
      <c r="F47" s="73">
        <f>20*LOG(E47)</f>
        <v>27.551515595211416</v>
      </c>
      <c r="G47" s="74">
        <v>41</v>
      </c>
      <c r="H47" s="73">
        <f>(F47-G47)</f>
        <v>-13.448484404788584</v>
      </c>
      <c r="I47" s="109" t="str">
        <f>IF(H47&gt;0,"M2",IF(H47&lt;-5,"M4","M3"))</f>
        <v>M4</v>
      </c>
      <c r="J47" s="116">
        <f>20*LOG(C47)</f>
        <v>27.29477110110797</v>
      </c>
      <c r="K47" s="75">
        <v>-18.1</v>
      </c>
      <c r="L47" s="73">
        <f>J47+K47</f>
        <v>9.194771101107968</v>
      </c>
      <c r="M47" s="76">
        <v>35</v>
      </c>
      <c r="N47" s="73">
        <f>(L47-M47)</f>
        <v>-25.805228898892032</v>
      </c>
      <c r="O47" s="109" t="str">
        <f>IF(N47&gt;0,"M2",IF(N47&lt;-5,"M4","M3"))</f>
        <v>M4</v>
      </c>
      <c r="P47" s="77">
        <f>N47-H47</f>
        <v>-12.356744494103449</v>
      </c>
      <c r="Q47" s="197">
        <f>J47-AVERAGE(J45:J48)</f>
        <v>0.28441437068986275</v>
      </c>
    </row>
    <row r="48" spans="1:17" s="85" customFormat="1" ht="16.5" customHeight="1" thickBot="1">
      <c r="A48" s="244"/>
      <c r="B48" s="78">
        <v>1908.75</v>
      </c>
      <c r="C48" s="92"/>
      <c r="D48" s="79"/>
      <c r="E48" s="80"/>
      <c r="F48" s="80"/>
      <c r="G48" s="81">
        <v>41</v>
      </c>
      <c r="H48" s="80"/>
      <c r="I48" s="110"/>
      <c r="J48" s="117"/>
      <c r="K48" s="82"/>
      <c r="L48" s="80"/>
      <c r="M48" s="83">
        <v>35</v>
      </c>
      <c r="N48" s="80"/>
      <c r="O48" s="110"/>
      <c r="P48" s="84"/>
      <c r="Q48" s="197">
        <f>J48-AVERAGE(J45:J48)</f>
        <v>-27.010356730418106</v>
      </c>
    </row>
    <row r="49" spans="1:17" s="85" customFormat="1" ht="16.5" customHeight="1">
      <c r="A49" s="245" t="s">
        <v>109</v>
      </c>
      <c r="B49" s="63">
        <v>1851.25</v>
      </c>
      <c r="C49" s="90">
        <v>7.09</v>
      </c>
      <c r="D49" s="64">
        <v>2.765</v>
      </c>
      <c r="E49" s="65">
        <f>(C49*D49)</f>
        <v>19.60385</v>
      </c>
      <c r="F49" s="65">
        <f>20*LOG(E49)</f>
        <v>25.846827416475673</v>
      </c>
      <c r="G49" s="66">
        <v>41</v>
      </c>
      <c r="H49" s="65">
        <f>(F49-G49)</f>
        <v>-15.153172583524327</v>
      </c>
      <c r="I49" s="108" t="str">
        <f>IF(H49&gt;0,"M2",IF(H49&lt;-5,"M4","M3"))</f>
        <v>M4</v>
      </c>
      <c r="J49" s="115">
        <f>20*LOG(C49)</f>
        <v>17.01292470366133</v>
      </c>
      <c r="K49" s="67">
        <v>3.24</v>
      </c>
      <c r="L49" s="65">
        <f>J49+K49</f>
        <v>20.25292470366133</v>
      </c>
      <c r="M49" s="68">
        <v>35</v>
      </c>
      <c r="N49" s="65">
        <f>(L49-M49)</f>
        <v>-14.747075296338672</v>
      </c>
      <c r="O49" s="108" t="str">
        <f>IF(N49&gt;0,"M2",IF(N49&lt;-5,"M4","M3"))</f>
        <v>M4</v>
      </c>
      <c r="P49" s="69">
        <f>N49-H49</f>
        <v>0.40609728718565563</v>
      </c>
      <c r="Q49" s="197">
        <f>J49-AVERAGE(J49:J52)</f>
        <v>-0.8103599403698922</v>
      </c>
    </row>
    <row r="50" spans="1:17" s="85" customFormat="1" ht="16.5" customHeight="1">
      <c r="A50" s="241"/>
      <c r="B50" s="71">
        <v>1851.25</v>
      </c>
      <c r="C50" s="91">
        <v>8.14</v>
      </c>
      <c r="D50" s="72">
        <v>2.81</v>
      </c>
      <c r="E50" s="73">
        <f>(C50*D50)</f>
        <v>22.873400000000004</v>
      </c>
      <c r="F50" s="73">
        <f>20*LOG(E50)</f>
        <v>27.186614495885625</v>
      </c>
      <c r="G50" s="74">
        <v>41</v>
      </c>
      <c r="H50" s="73">
        <f>(F50-G50)</f>
        <v>-13.813385504114375</v>
      </c>
      <c r="I50" s="109" t="str">
        <f>IF(H50&gt;0,"M2",IF(H50&lt;-5,"M4","M3"))</f>
        <v>M4</v>
      </c>
      <c r="J50" s="116">
        <f>20*LOG(C50)</f>
        <v>18.212488097784025</v>
      </c>
      <c r="K50" s="75">
        <v>3.18</v>
      </c>
      <c r="L50" s="73">
        <f>J50+K50</f>
        <v>21.392488097784025</v>
      </c>
      <c r="M50" s="76">
        <v>35</v>
      </c>
      <c r="N50" s="73">
        <f>(L50-M50)</f>
        <v>-13.607511902215975</v>
      </c>
      <c r="O50" s="109" t="str">
        <f>IF(N50&gt;0,"M2",IF(N50&lt;-5,"M4","M3"))</f>
        <v>M4</v>
      </c>
      <c r="P50" s="77">
        <f>N50-H50</f>
        <v>0.20587360189839998</v>
      </c>
      <c r="Q50" s="197">
        <f>J50-AVERAGE(J49:J52)</f>
        <v>0.38920345375280263</v>
      </c>
    </row>
    <row r="51" spans="1:17" s="85" customFormat="1" ht="16.5" customHeight="1">
      <c r="A51" s="241"/>
      <c r="B51" s="71">
        <v>1851.25</v>
      </c>
      <c r="C51" s="91">
        <v>8.17</v>
      </c>
      <c r="D51" s="72">
        <v>2.77</v>
      </c>
      <c r="E51" s="73">
        <f>(C51*D51)</f>
        <v>22.6309</v>
      </c>
      <c r="F51" s="73">
        <f>20*LOG(E51)</f>
        <v>27.094036511937283</v>
      </c>
      <c r="G51" s="74">
        <v>41</v>
      </c>
      <c r="H51" s="73">
        <f>(F51-G51)</f>
        <v>-13.905963488062717</v>
      </c>
      <c r="I51" s="109" t="str">
        <f>IF(H51&gt;0,"M2",IF(H51&lt;-5,"M4","M3"))</f>
        <v>M4</v>
      </c>
      <c r="J51" s="116">
        <f>20*LOG(C51)</f>
        <v>18.244441130648312</v>
      </c>
      <c r="K51" s="168">
        <v>3.2</v>
      </c>
      <c r="L51" s="73">
        <f>J51+K51</f>
        <v>21.44444113064831</v>
      </c>
      <c r="M51" s="76">
        <v>35</v>
      </c>
      <c r="N51" s="73">
        <f>(L51-M51)</f>
        <v>-13.555558869351689</v>
      </c>
      <c r="O51" s="109" t="str">
        <f>IF(N51&gt;0,"M2",IF(N51&lt;-5,"M4","M3"))</f>
        <v>M4</v>
      </c>
      <c r="P51" s="77">
        <f>N51-H51</f>
        <v>0.35040461871102835</v>
      </c>
      <c r="Q51" s="197">
        <f>J51-AVERAGE(J49:J52)</f>
        <v>0.4211564866170896</v>
      </c>
    </row>
    <row r="52" spans="1:17" s="85" customFormat="1" ht="16.5" customHeight="1" thickBot="1">
      <c r="A52" s="241"/>
      <c r="B52" s="149">
        <v>1851.25</v>
      </c>
      <c r="C52" s="150"/>
      <c r="D52" s="151"/>
      <c r="E52" s="152"/>
      <c r="F52" s="152"/>
      <c r="G52" s="153">
        <v>41</v>
      </c>
      <c r="H52" s="152"/>
      <c r="I52" s="158"/>
      <c r="J52" s="170"/>
      <c r="K52" s="156"/>
      <c r="L52" s="152"/>
      <c r="M52" s="157">
        <v>35</v>
      </c>
      <c r="N52" s="152"/>
      <c r="O52" s="158"/>
      <c r="P52" s="171"/>
      <c r="Q52" s="197">
        <f>J52-AVERAGE(J49:J52)</f>
        <v>-17.823284644031222</v>
      </c>
    </row>
    <row r="53" spans="1:17" s="85" customFormat="1" ht="16.5" customHeight="1" thickTop="1">
      <c r="A53" s="241"/>
      <c r="B53" s="118">
        <v>1880</v>
      </c>
      <c r="C53" s="119">
        <v>7.7</v>
      </c>
      <c r="D53" s="120">
        <v>2.765</v>
      </c>
      <c r="E53" s="121">
        <f aca="true" t="shared" si="27" ref="E53:E58">(C53*D53)</f>
        <v>21.2905</v>
      </c>
      <c r="F53" s="121">
        <f aca="true" t="shared" si="28" ref="F53:F58">20*LOG(E53)</f>
        <v>26.563717216263978</v>
      </c>
      <c r="G53" s="122">
        <v>41</v>
      </c>
      <c r="H53" s="121">
        <f aca="true" t="shared" si="29" ref="H53:H58">(F53-G53)</f>
        <v>-14.436282783736022</v>
      </c>
      <c r="I53" s="123" t="str">
        <f aca="true" t="shared" si="30" ref="I53:I58">IF(H53&gt;0,"M2",IF(H53&lt;-5,"M4","M3"))</f>
        <v>M4</v>
      </c>
      <c r="J53" s="124">
        <f aca="true" t="shared" si="31" ref="J53:J58">20*LOG(C53)</f>
        <v>17.72981450344964</v>
      </c>
      <c r="K53" s="125">
        <v>3.24</v>
      </c>
      <c r="L53" s="121">
        <f aca="true" t="shared" si="32" ref="L53:L58">J53+K53</f>
        <v>20.96981450344964</v>
      </c>
      <c r="M53" s="126">
        <v>35</v>
      </c>
      <c r="N53" s="121">
        <f aca="true" t="shared" si="33" ref="N53:N58">(L53-M53)</f>
        <v>-14.03018549655036</v>
      </c>
      <c r="O53" s="123" t="str">
        <f aca="true" t="shared" si="34" ref="O53:O58">IF(N53&gt;0,"M2",IF(N53&lt;-5,"M4","M3"))</f>
        <v>M4</v>
      </c>
      <c r="P53" s="127">
        <f aca="true" t="shared" si="35" ref="P53:P58">N53-H53</f>
        <v>0.40609728718566274</v>
      </c>
      <c r="Q53" s="197">
        <f>J53-AVERAGE(J53:J56)</f>
        <v>-0.8827235948599288</v>
      </c>
    </row>
    <row r="54" spans="1:17" s="85" customFormat="1" ht="16.5" customHeight="1">
      <c r="A54" s="241"/>
      <c r="B54" s="71">
        <v>1880</v>
      </c>
      <c r="C54" s="91">
        <v>8.78</v>
      </c>
      <c r="D54" s="72">
        <v>2.81</v>
      </c>
      <c r="E54" s="73">
        <f t="shared" si="27"/>
        <v>24.671799999999998</v>
      </c>
      <c r="F54" s="73">
        <f t="shared" si="28"/>
        <v>27.84401671622365</v>
      </c>
      <c r="G54" s="74">
        <v>41</v>
      </c>
      <c r="H54" s="73">
        <f t="shared" si="29"/>
        <v>-13.15598328377635</v>
      </c>
      <c r="I54" s="109" t="str">
        <f t="shared" si="30"/>
        <v>M4</v>
      </c>
      <c r="J54" s="116">
        <f t="shared" si="31"/>
        <v>18.869890318122053</v>
      </c>
      <c r="K54" s="75">
        <v>3.18</v>
      </c>
      <c r="L54" s="73">
        <f t="shared" si="32"/>
        <v>22.049890318122053</v>
      </c>
      <c r="M54" s="76">
        <v>35</v>
      </c>
      <c r="N54" s="73">
        <f t="shared" si="33"/>
        <v>-12.950109681877947</v>
      </c>
      <c r="O54" s="109" t="str">
        <f t="shared" si="34"/>
        <v>M4</v>
      </c>
      <c r="P54" s="77">
        <f t="shared" si="35"/>
        <v>0.20587360189840354</v>
      </c>
      <c r="Q54" s="197">
        <f>J54-AVERAGE(J53:J56)</f>
        <v>0.25735221981248557</v>
      </c>
    </row>
    <row r="55" spans="1:17" s="85" customFormat="1" ht="16.5" customHeight="1">
      <c r="A55" s="241"/>
      <c r="B55" s="71">
        <v>1880</v>
      </c>
      <c r="C55" s="91">
        <v>9.16</v>
      </c>
      <c r="D55" s="72">
        <v>2.77</v>
      </c>
      <c r="E55" s="73">
        <f t="shared" si="27"/>
        <v>25.3732</v>
      </c>
      <c r="F55" s="73">
        <f t="shared" si="28"/>
        <v>28.087504854645978</v>
      </c>
      <c r="G55" s="74">
        <v>41</v>
      </c>
      <c r="H55" s="73">
        <f t="shared" si="29"/>
        <v>-12.912495145354022</v>
      </c>
      <c r="I55" s="109" t="str">
        <f t="shared" si="30"/>
        <v>M4</v>
      </c>
      <c r="J55" s="116">
        <f t="shared" si="31"/>
        <v>19.237909473357007</v>
      </c>
      <c r="K55" s="168">
        <v>3.2</v>
      </c>
      <c r="L55" s="73">
        <f t="shared" si="32"/>
        <v>22.437909473357006</v>
      </c>
      <c r="M55" s="76">
        <v>35</v>
      </c>
      <c r="N55" s="73">
        <f t="shared" si="33"/>
        <v>-12.562090526642994</v>
      </c>
      <c r="O55" s="109" t="str">
        <f t="shared" si="34"/>
        <v>M4</v>
      </c>
      <c r="P55" s="77">
        <f t="shared" si="35"/>
        <v>0.35040461871102835</v>
      </c>
      <c r="Q55" s="197">
        <f>J55-AVERAGE(J53:J56)</f>
        <v>0.6253713750474397</v>
      </c>
    </row>
    <row r="56" spans="1:17" s="85" customFormat="1" ht="16.5" customHeight="1" thickBot="1">
      <c r="A56" s="241"/>
      <c r="B56" s="149">
        <v>1880</v>
      </c>
      <c r="C56" s="150"/>
      <c r="D56" s="151"/>
      <c r="E56" s="152"/>
      <c r="F56" s="152"/>
      <c r="G56" s="153">
        <v>41</v>
      </c>
      <c r="H56" s="152"/>
      <c r="I56" s="158"/>
      <c r="J56" s="170"/>
      <c r="K56" s="156"/>
      <c r="L56" s="152"/>
      <c r="M56" s="157">
        <v>35</v>
      </c>
      <c r="N56" s="152"/>
      <c r="O56" s="158"/>
      <c r="P56" s="171"/>
      <c r="Q56" s="197">
        <f>J56-AVERAGE(J53:J56)</f>
        <v>-18.612538098309567</v>
      </c>
    </row>
    <row r="57" spans="1:17" s="85" customFormat="1" ht="16.5" customHeight="1" thickTop="1">
      <c r="A57" s="241"/>
      <c r="B57" s="176">
        <v>1908.75</v>
      </c>
      <c r="C57" s="119">
        <v>8.21</v>
      </c>
      <c r="D57" s="120">
        <v>2.765</v>
      </c>
      <c r="E57" s="121">
        <f t="shared" si="27"/>
        <v>22.700650000000003</v>
      </c>
      <c r="F57" s="121">
        <f t="shared" si="28"/>
        <v>27.12076585520316</v>
      </c>
      <c r="G57" s="122">
        <v>41</v>
      </c>
      <c r="H57" s="121">
        <f t="shared" si="29"/>
        <v>-13.87923414479684</v>
      </c>
      <c r="I57" s="123" t="str">
        <f t="shared" si="30"/>
        <v>M4</v>
      </c>
      <c r="J57" s="124">
        <f t="shared" si="31"/>
        <v>18.286863142388817</v>
      </c>
      <c r="K57" s="125">
        <v>3.24</v>
      </c>
      <c r="L57" s="121">
        <f t="shared" si="32"/>
        <v>21.52686314238882</v>
      </c>
      <c r="M57" s="126">
        <v>35</v>
      </c>
      <c r="N57" s="121">
        <f t="shared" si="33"/>
        <v>-13.47313685761118</v>
      </c>
      <c r="O57" s="123" t="str">
        <f t="shared" si="34"/>
        <v>M4</v>
      </c>
      <c r="P57" s="127">
        <f t="shared" si="35"/>
        <v>0.4060972871856592</v>
      </c>
      <c r="Q57" s="197">
        <f>J57-AVERAGE(J57:J60)</f>
        <v>-0.32986111801789875</v>
      </c>
    </row>
    <row r="58" spans="1:17" s="85" customFormat="1" ht="16.5" customHeight="1">
      <c r="A58" s="241"/>
      <c r="B58" s="175">
        <v>1908.5</v>
      </c>
      <c r="C58" s="91">
        <v>8.95</v>
      </c>
      <c r="D58" s="72">
        <v>2.81</v>
      </c>
      <c r="E58" s="73">
        <f t="shared" si="27"/>
        <v>25.1495</v>
      </c>
      <c r="F58" s="73">
        <f t="shared" si="28"/>
        <v>28.010587104419837</v>
      </c>
      <c r="G58" s="74">
        <v>41</v>
      </c>
      <c r="H58" s="73">
        <f t="shared" si="29"/>
        <v>-12.989412895580163</v>
      </c>
      <c r="I58" s="109" t="str">
        <f t="shared" si="30"/>
        <v>M4</v>
      </c>
      <c r="J58" s="116">
        <f t="shared" si="31"/>
        <v>19.036460706318238</v>
      </c>
      <c r="K58" s="75">
        <v>3.18</v>
      </c>
      <c r="L58" s="73">
        <f t="shared" si="32"/>
        <v>22.216460706318237</v>
      </c>
      <c r="M58" s="76">
        <v>35</v>
      </c>
      <c r="N58" s="73">
        <f t="shared" si="33"/>
        <v>-12.783539293681763</v>
      </c>
      <c r="O58" s="109" t="str">
        <f t="shared" si="34"/>
        <v>M4</v>
      </c>
      <c r="P58" s="77">
        <f t="shared" si="35"/>
        <v>0.20587360189839998</v>
      </c>
      <c r="Q58" s="197">
        <f>J58-AVERAGE(J57:J60)</f>
        <v>0.41973644591152137</v>
      </c>
    </row>
    <row r="59" spans="1:17" s="85" customFormat="1" ht="16.5" customHeight="1">
      <c r="A59" s="242"/>
      <c r="B59" s="175">
        <v>1908.75</v>
      </c>
      <c r="C59" s="91">
        <v>8.44</v>
      </c>
      <c r="D59" s="72">
        <v>2.77</v>
      </c>
      <c r="E59" s="73">
        <f>(C59*D59)</f>
        <v>23.3788</v>
      </c>
      <c r="F59" s="73">
        <f>20*LOG(E59)</f>
        <v>27.37644431380207</v>
      </c>
      <c r="G59" s="74">
        <v>41</v>
      </c>
      <c r="H59" s="73">
        <f>(F59-G59)</f>
        <v>-13.623555686197928</v>
      </c>
      <c r="I59" s="109" t="str">
        <f>IF(H59&gt;0,"M2",IF(H59&lt;-5,"M4","M3"))</f>
        <v>M4</v>
      </c>
      <c r="J59" s="116">
        <f>20*LOG(C59)</f>
        <v>18.5268489325131</v>
      </c>
      <c r="K59" s="168">
        <v>3.2</v>
      </c>
      <c r="L59" s="73">
        <f>J59+K59</f>
        <v>21.7268489325131</v>
      </c>
      <c r="M59" s="76">
        <v>35</v>
      </c>
      <c r="N59" s="73">
        <f>(L59-M59)</f>
        <v>-13.2731510674869</v>
      </c>
      <c r="O59" s="109" t="str">
        <f>IF(N59&gt;0,"M2",IF(N59&lt;-5,"M4","M3"))</f>
        <v>M4</v>
      </c>
      <c r="P59" s="77">
        <f>N59-H59</f>
        <v>0.35040461871102835</v>
      </c>
      <c r="Q59" s="197">
        <f>J59-AVERAGE(J57:J60)</f>
        <v>-0.08987532789361552</v>
      </c>
    </row>
    <row r="60" spans="1:17" s="85" customFormat="1" ht="16.5" customHeight="1" thickBot="1">
      <c r="A60" s="244"/>
      <c r="B60" s="78">
        <v>1908.75</v>
      </c>
      <c r="C60" s="92"/>
      <c r="D60" s="79"/>
      <c r="E60" s="80"/>
      <c r="F60" s="80"/>
      <c r="G60" s="81">
        <v>41</v>
      </c>
      <c r="H60" s="80"/>
      <c r="I60" s="110"/>
      <c r="J60" s="117"/>
      <c r="K60" s="82"/>
      <c r="L60" s="80"/>
      <c r="M60" s="83">
        <v>35</v>
      </c>
      <c r="N60" s="80"/>
      <c r="O60" s="110"/>
      <c r="P60" s="84"/>
      <c r="Q60" s="197">
        <f>J60-AVERAGE(J57:J60)</f>
        <v>-18.616724260406716</v>
      </c>
    </row>
    <row r="63" ht="12.75" hidden="1">
      <c r="C63" s="2"/>
    </row>
    <row r="64" ht="12.75" hidden="1">
      <c r="C64" s="2"/>
    </row>
    <row r="65" ht="12.75" hidden="1">
      <c r="C65" s="2"/>
    </row>
    <row r="66" ht="13.5" hidden="1" thickBot="1">
      <c r="C66" s="7"/>
    </row>
    <row r="67" ht="12.75" hidden="1">
      <c r="C67" s="8"/>
    </row>
    <row r="68" ht="12.75" hidden="1">
      <c r="C68" s="2"/>
    </row>
    <row r="69" ht="12.75" hidden="1">
      <c r="C69" s="2"/>
    </row>
    <row r="70" ht="12.75" hidden="1">
      <c r="C70" s="5"/>
    </row>
    <row r="71" ht="12.75" hidden="1">
      <c r="C71" s="2"/>
    </row>
    <row r="72" ht="12.75" hidden="1">
      <c r="C72" s="2"/>
    </row>
    <row r="73" ht="12.75" hidden="1">
      <c r="C73" s="2"/>
    </row>
  </sheetData>
  <sheetProtection selectLockedCells="1"/>
  <mergeCells count="17">
    <mergeCell ref="E2:F2"/>
    <mergeCell ref="A37:A48"/>
    <mergeCell ref="A49:A60"/>
    <mergeCell ref="C3:D3"/>
    <mergeCell ref="E3:F3"/>
    <mergeCell ref="A11:B11"/>
    <mergeCell ref="A9:B10"/>
    <mergeCell ref="A25:A36"/>
    <mergeCell ref="A13:A24"/>
    <mergeCell ref="C9:C10"/>
    <mergeCell ref="E10:F10"/>
    <mergeCell ref="I10:I12"/>
    <mergeCell ref="O10:O12"/>
    <mergeCell ref="Q11:Q12"/>
    <mergeCell ref="P9:P10"/>
    <mergeCell ref="J9:O9"/>
    <mergeCell ref="D9:I9"/>
  </mergeCells>
  <conditionalFormatting sqref="O13:O60">
    <cfRule type="cellIs" priority="1" dxfId="0" operator="notEqual" stopIfTrue="1">
      <formula>I13</formula>
    </cfRule>
  </conditionalFormatting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Footer>&amp;LDesigned by PCTEST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="80" zoomScaleNormal="80" zoomScalePageLayoutView="0" workbookViewId="0" topLeftCell="A1">
      <selection activeCell="P1" sqref="P1"/>
    </sheetView>
  </sheetViews>
  <sheetFormatPr defaultColWidth="9.140625" defaultRowHeight="12.75"/>
  <cols>
    <col min="1" max="1" width="13.8515625" style="0" customWidth="1"/>
    <col min="2" max="2" width="18.57421875" style="0" customWidth="1"/>
    <col min="3" max="3" width="11.57421875" style="0" customWidth="1"/>
    <col min="4" max="4" width="11.57421875" style="3" customWidth="1"/>
    <col min="5" max="5" width="12.28125" style="0" customWidth="1"/>
    <col min="6" max="6" width="12.57421875" style="3" customWidth="1"/>
    <col min="7" max="7" width="9.00390625" style="4" customWidth="1"/>
    <col min="8" max="8" width="8.7109375" style="3" customWidth="1"/>
    <col min="9" max="9" width="11.8515625" style="3" customWidth="1"/>
    <col min="10" max="10" width="11.57421875" style="0" customWidth="1"/>
    <col min="11" max="11" width="9.00390625" style="0" customWidth="1"/>
    <col min="12" max="12" width="9.421875" style="0" customWidth="1"/>
    <col min="13" max="13" width="9.28125" style="3" customWidth="1"/>
    <col min="15" max="15" width="11.7109375" style="3" customWidth="1"/>
    <col min="16" max="17" width="11.57421875" style="0" customWidth="1"/>
  </cols>
  <sheetData>
    <row r="1" ht="12.75">
      <c r="A1" t="s">
        <v>10</v>
      </c>
    </row>
    <row r="2" spans="3:5" ht="13.5" thickBot="1">
      <c r="C2" s="6" t="s">
        <v>24</v>
      </c>
      <c r="D2"/>
      <c r="E2" s="6" t="s">
        <v>31</v>
      </c>
    </row>
    <row r="3" spans="1:6" ht="22.5" customHeight="1">
      <c r="A3" s="23" t="s">
        <v>0</v>
      </c>
      <c r="B3" s="86" t="s">
        <v>69</v>
      </c>
      <c r="C3" s="231" t="s">
        <v>19</v>
      </c>
      <c r="D3" s="232"/>
      <c r="E3" s="231" t="s">
        <v>19</v>
      </c>
      <c r="F3" s="232"/>
    </row>
    <row r="4" spans="1:6" ht="25.5">
      <c r="A4" s="24" t="s">
        <v>4</v>
      </c>
      <c r="B4" s="87" t="s">
        <v>58</v>
      </c>
      <c r="C4" s="25" t="s">
        <v>20</v>
      </c>
      <c r="D4" s="26" t="s">
        <v>21</v>
      </c>
      <c r="E4" s="27" t="s">
        <v>25</v>
      </c>
      <c r="F4" s="26" t="s">
        <v>26</v>
      </c>
    </row>
    <row r="5" spans="1:6" ht="51.75" customHeight="1">
      <c r="A5" s="24"/>
      <c r="B5" s="87"/>
      <c r="C5" s="25" t="s">
        <v>22</v>
      </c>
      <c r="D5" s="26" t="s">
        <v>23</v>
      </c>
      <c r="E5" s="27" t="s">
        <v>27</v>
      </c>
      <c r="F5" s="26" t="s">
        <v>28</v>
      </c>
    </row>
    <row r="6" spans="1:6" ht="12.75">
      <c r="A6" s="24" t="s">
        <v>14</v>
      </c>
      <c r="B6" s="88" t="s">
        <v>75</v>
      </c>
      <c r="C6" s="28"/>
      <c r="D6" s="29"/>
      <c r="E6" s="27" t="s">
        <v>29</v>
      </c>
      <c r="F6" s="30" t="s">
        <v>30</v>
      </c>
    </row>
    <row r="7" spans="1:13" ht="13.5" thickBot="1">
      <c r="A7" s="31" t="s">
        <v>1</v>
      </c>
      <c r="B7" s="89" t="s">
        <v>70</v>
      </c>
      <c r="C7" s="32"/>
      <c r="D7" s="33"/>
      <c r="E7" s="34"/>
      <c r="F7" s="33"/>
      <c r="H7" s="206"/>
      <c r="I7" s="203" t="s">
        <v>143</v>
      </c>
      <c r="J7" s="204"/>
      <c r="K7" s="204"/>
      <c r="L7" s="204"/>
      <c r="M7" s="205"/>
    </row>
    <row r="8" spans="1:6" ht="13.5" thickBot="1">
      <c r="A8" s="17"/>
      <c r="B8" s="18"/>
      <c r="C8" s="19"/>
      <c r="D8" s="21"/>
      <c r="E8" s="20"/>
      <c r="F8" s="15"/>
    </row>
    <row r="9" spans="1:16" s="22" customFormat="1" ht="36" customHeight="1" thickBot="1">
      <c r="A9" s="235"/>
      <c r="B9" s="236"/>
      <c r="C9" s="217" t="s">
        <v>91</v>
      </c>
      <c r="D9" s="214" t="s">
        <v>78</v>
      </c>
      <c r="E9" s="215"/>
      <c r="F9" s="215"/>
      <c r="G9" s="215"/>
      <c r="H9" s="215"/>
      <c r="I9" s="216"/>
      <c r="J9" s="211" t="s">
        <v>79</v>
      </c>
      <c r="K9" s="212"/>
      <c r="L9" s="212"/>
      <c r="M9" s="212"/>
      <c r="N9" s="212"/>
      <c r="O9" s="213"/>
      <c r="P9" s="209" t="s">
        <v>101</v>
      </c>
    </row>
    <row r="10" spans="1:16" s="16" customFormat="1" ht="34.5" customHeight="1" thickBot="1">
      <c r="A10" s="237"/>
      <c r="B10" s="238"/>
      <c r="C10" s="218"/>
      <c r="D10" s="49" t="s">
        <v>105</v>
      </c>
      <c r="E10" s="219" t="s">
        <v>90</v>
      </c>
      <c r="F10" s="220"/>
      <c r="G10" s="50" t="s">
        <v>92</v>
      </c>
      <c r="H10" s="51" t="s">
        <v>93</v>
      </c>
      <c r="I10" s="221" t="s">
        <v>8</v>
      </c>
      <c r="J10" s="52" t="s">
        <v>102</v>
      </c>
      <c r="K10" s="53" t="s">
        <v>94</v>
      </c>
      <c r="L10" s="114" t="s">
        <v>114</v>
      </c>
      <c r="M10" s="53" t="s">
        <v>92</v>
      </c>
      <c r="N10" s="54" t="s">
        <v>93</v>
      </c>
      <c r="O10" s="224" t="s">
        <v>9</v>
      </c>
      <c r="P10" s="210"/>
    </row>
    <row r="11" spans="1:17" s="35" customFormat="1" ht="16.5" thickBot="1">
      <c r="A11" s="233" t="s">
        <v>104</v>
      </c>
      <c r="B11" s="234"/>
      <c r="C11" s="55" t="s">
        <v>80</v>
      </c>
      <c r="D11" s="56" t="s">
        <v>81</v>
      </c>
      <c r="E11" s="57" t="s">
        <v>80</v>
      </c>
      <c r="F11" s="58" t="s">
        <v>82</v>
      </c>
      <c r="G11" s="58" t="s">
        <v>82</v>
      </c>
      <c r="H11" s="59" t="s">
        <v>83</v>
      </c>
      <c r="I11" s="222"/>
      <c r="J11" s="60" t="s">
        <v>82</v>
      </c>
      <c r="K11" s="61" t="s">
        <v>83</v>
      </c>
      <c r="L11" s="61" t="s">
        <v>82</v>
      </c>
      <c r="M11" s="61" t="s">
        <v>82</v>
      </c>
      <c r="N11" s="62" t="s">
        <v>83</v>
      </c>
      <c r="O11" s="225"/>
      <c r="P11" s="47" t="s">
        <v>83</v>
      </c>
      <c r="Q11" s="208" t="s">
        <v>138</v>
      </c>
    </row>
    <row r="12" spans="1:17" s="37" customFormat="1" ht="34.5" customHeight="1" thickBot="1">
      <c r="A12" s="36" t="s">
        <v>103</v>
      </c>
      <c r="B12" s="44" t="s">
        <v>2</v>
      </c>
      <c r="C12" s="45" t="s">
        <v>84</v>
      </c>
      <c r="D12" s="43" t="s">
        <v>85</v>
      </c>
      <c r="E12" s="40" t="s">
        <v>86</v>
      </c>
      <c r="F12" s="41" t="s">
        <v>87</v>
      </c>
      <c r="G12" s="41" t="s">
        <v>88</v>
      </c>
      <c r="H12" s="42" t="s">
        <v>89</v>
      </c>
      <c r="I12" s="223"/>
      <c r="J12" s="48" t="s">
        <v>96</v>
      </c>
      <c r="K12" s="38" t="s">
        <v>95</v>
      </c>
      <c r="L12" s="38" t="s">
        <v>97</v>
      </c>
      <c r="M12" s="38" t="s">
        <v>98</v>
      </c>
      <c r="N12" s="39" t="s">
        <v>99</v>
      </c>
      <c r="O12" s="226"/>
      <c r="P12" s="46" t="s">
        <v>100</v>
      </c>
      <c r="Q12" s="208"/>
    </row>
    <row r="13" spans="1:17" s="70" customFormat="1" ht="16.5" customHeight="1">
      <c r="A13" s="227" t="s">
        <v>3</v>
      </c>
      <c r="B13" s="63">
        <v>824.2</v>
      </c>
      <c r="C13" s="90">
        <v>60.4</v>
      </c>
      <c r="D13" s="64">
        <v>2.829</v>
      </c>
      <c r="E13" s="65">
        <f>(C13*D13)</f>
        <v>170.8716</v>
      </c>
      <c r="F13" s="65">
        <f>20*LOG(E13)</f>
        <v>44.65339772156245</v>
      </c>
      <c r="G13" s="66">
        <v>48.5</v>
      </c>
      <c r="H13" s="65">
        <f>(F13-G13)</f>
        <v>-3.846602278437551</v>
      </c>
      <c r="I13" s="108" t="str">
        <f>IF(H13&gt;0,"M2",IF(H13&lt;-5,"M4","M3"))</f>
        <v>M3</v>
      </c>
      <c r="J13" s="115">
        <f>20*LOG(C13)</f>
        <v>35.620738772422634</v>
      </c>
      <c r="K13" s="67">
        <v>3.5</v>
      </c>
      <c r="L13" s="65">
        <f>J13+K13</f>
        <v>39.120738772422634</v>
      </c>
      <c r="M13" s="68">
        <v>45</v>
      </c>
      <c r="N13" s="65">
        <f>(L13-M13)</f>
        <v>-5.879261227577366</v>
      </c>
      <c r="O13" s="108" t="str">
        <f>IF(N13&gt;0,"M2",IF(N13&lt;-5,"M4","M3"))</f>
        <v>M4</v>
      </c>
      <c r="P13" s="69">
        <f>N13-H13</f>
        <v>-2.0326589491398153</v>
      </c>
      <c r="Q13" s="197">
        <f>J13-AVERAGE(J13:J16)</f>
        <v>-0.15234798197307953</v>
      </c>
    </row>
    <row r="14" spans="1:17" s="70" customFormat="1" ht="16.5" customHeight="1">
      <c r="A14" s="228"/>
      <c r="B14" s="71">
        <v>824.2</v>
      </c>
      <c r="C14" s="91">
        <v>62.8</v>
      </c>
      <c r="D14" s="72">
        <v>2.829</v>
      </c>
      <c r="E14" s="73">
        <f>(C14*D14)</f>
        <v>177.6612</v>
      </c>
      <c r="F14" s="73">
        <f>20*LOG(E14)</f>
        <v>44.991851823883735</v>
      </c>
      <c r="G14" s="74">
        <v>48.5</v>
      </c>
      <c r="H14" s="73">
        <f>(F14-G14)</f>
        <v>-3.508148176116265</v>
      </c>
      <c r="I14" s="109" t="str">
        <f>IF(H14&gt;0,"M2",IF(H14&lt;-5,"M4","M3"))</f>
        <v>M3</v>
      </c>
      <c r="J14" s="116">
        <f>20*LOG(C14)</f>
        <v>35.95919287474392</v>
      </c>
      <c r="K14" s="75">
        <v>3.41</v>
      </c>
      <c r="L14" s="73">
        <f>J14+K14</f>
        <v>39.369192874743916</v>
      </c>
      <c r="M14" s="76">
        <v>45</v>
      </c>
      <c r="N14" s="73">
        <f>(L14-M14)</f>
        <v>-5.630807125256084</v>
      </c>
      <c r="O14" s="109" t="str">
        <f>IF(N14&gt;0,"M2",IF(N14&lt;-5,"M4","M3"))</f>
        <v>M4</v>
      </c>
      <c r="P14" s="77">
        <f>N14-H14</f>
        <v>-2.1226589491398187</v>
      </c>
      <c r="Q14" s="197">
        <f>J14-AVERAGE(J13:J16)</f>
        <v>0.18610612034820662</v>
      </c>
    </row>
    <row r="15" spans="1:17" s="70" customFormat="1" ht="16.5" customHeight="1">
      <c r="A15" s="228"/>
      <c r="B15" s="71">
        <v>824.2</v>
      </c>
      <c r="C15" s="91">
        <v>60.22</v>
      </c>
      <c r="D15" s="72">
        <v>2.86</v>
      </c>
      <c r="E15" s="73">
        <f>(C15*D15)</f>
        <v>172.2292</v>
      </c>
      <c r="F15" s="73">
        <f>20*LOG(E15)</f>
        <v>44.722135686115664</v>
      </c>
      <c r="G15" s="74">
        <v>48.5</v>
      </c>
      <c r="H15" s="73">
        <f>(F15-G15)</f>
        <v>-3.7778643138843364</v>
      </c>
      <c r="I15" s="109" t="str">
        <f>IF(H15&gt;0,"M2",IF(H15&lt;-5,"M4","M3"))</f>
        <v>M3</v>
      </c>
      <c r="J15" s="116">
        <f>20*LOG(C15)</f>
        <v>35.59481502353481</v>
      </c>
      <c r="K15" s="168">
        <v>3.5</v>
      </c>
      <c r="L15" s="73">
        <f>J15+K15</f>
        <v>39.09481502353481</v>
      </c>
      <c r="M15" s="76">
        <v>45</v>
      </c>
      <c r="N15" s="73">
        <f>(L15-M15)</f>
        <v>-5.905184976465193</v>
      </c>
      <c r="O15" s="109" t="str">
        <f>IF(N15&gt;0,"M2",IF(N15&lt;-5,"M4","M3"))</f>
        <v>M4</v>
      </c>
      <c r="P15" s="77">
        <f>N15-H15</f>
        <v>-2.127320662580857</v>
      </c>
      <c r="Q15" s="197">
        <f>J15-AVERAGE(J13:J16)</f>
        <v>-0.17827173086090653</v>
      </c>
    </row>
    <row r="16" spans="1:17" s="70" customFormat="1" ht="16.5" customHeight="1" thickBot="1">
      <c r="A16" s="228"/>
      <c r="B16" s="149">
        <v>824.2</v>
      </c>
      <c r="C16" s="150">
        <v>62.5</v>
      </c>
      <c r="D16" s="151">
        <v>3</v>
      </c>
      <c r="E16" s="152">
        <f aca="true" t="shared" si="0" ref="E16:E22">(C16*D16)</f>
        <v>187.5</v>
      </c>
      <c r="F16" s="152">
        <f aca="true" t="shared" si="1" ref="F16:F22">20*LOG(E16)</f>
        <v>45.46002544127475</v>
      </c>
      <c r="G16" s="153">
        <v>48.5</v>
      </c>
      <c r="H16" s="152">
        <f aca="true" t="shared" si="2" ref="H16:H22">(F16-G16)</f>
        <v>-3.0399745587252482</v>
      </c>
      <c r="I16" s="158" t="str">
        <f aca="true" t="shared" si="3" ref="I16:I22">IF(H16&gt;0,"M2",IF(H16&lt;-5,"M4","M3"))</f>
        <v>M3</v>
      </c>
      <c r="J16" s="170">
        <f aca="true" t="shared" si="4" ref="J16:J22">20*LOG(C16)</f>
        <v>35.91760034688151</v>
      </c>
      <c r="K16" s="156"/>
      <c r="L16" s="152"/>
      <c r="M16" s="157">
        <v>45</v>
      </c>
      <c r="N16" s="152"/>
      <c r="O16" s="158"/>
      <c r="P16" s="171"/>
      <c r="Q16" s="197">
        <f>J16-AVERAGE(J13:J16)</f>
        <v>0.14451359248579365</v>
      </c>
    </row>
    <row r="17" spans="1:17" s="70" customFormat="1" ht="16.5" customHeight="1" thickTop="1">
      <c r="A17" s="228"/>
      <c r="B17" s="118">
        <v>836.8</v>
      </c>
      <c r="C17" s="119">
        <v>55.6</v>
      </c>
      <c r="D17" s="120">
        <v>2.829</v>
      </c>
      <c r="E17" s="121">
        <f t="shared" si="0"/>
        <v>157.29240000000001</v>
      </c>
      <c r="F17" s="121">
        <f t="shared" si="1"/>
        <v>43.934154780780965</v>
      </c>
      <c r="G17" s="122">
        <v>48.5</v>
      </c>
      <c r="H17" s="121">
        <f t="shared" si="2"/>
        <v>-4.565845219219035</v>
      </c>
      <c r="I17" s="123" t="str">
        <f t="shared" si="3"/>
        <v>M3</v>
      </c>
      <c r="J17" s="124">
        <f t="shared" si="4"/>
        <v>34.90149583164115</v>
      </c>
      <c r="K17" s="125">
        <v>3.5</v>
      </c>
      <c r="L17" s="121">
        <f aca="true" t="shared" si="5" ref="L17:L22">J17+K17</f>
        <v>38.40149583164115</v>
      </c>
      <c r="M17" s="126">
        <v>45</v>
      </c>
      <c r="N17" s="121">
        <f aca="true" t="shared" si="6" ref="N17:N22">(L17-M17)</f>
        <v>-6.598504168358851</v>
      </c>
      <c r="O17" s="123" t="str">
        <f aca="true" t="shared" si="7" ref="O17:O22">IF(N17&gt;0,"M2",IF(N17&lt;-5,"M4","M3"))</f>
        <v>M4</v>
      </c>
      <c r="P17" s="127">
        <f aca="true" t="shared" si="8" ref="P17:P22">N17-H17</f>
        <v>-2.0326589491398153</v>
      </c>
      <c r="Q17" s="197">
        <f>J17-AVERAGE(J17:J20)</f>
        <v>-1.1330776213309548</v>
      </c>
    </row>
    <row r="18" spans="1:17" s="70" customFormat="1" ht="16.5" customHeight="1">
      <c r="A18" s="228"/>
      <c r="B18" s="71">
        <v>836.8</v>
      </c>
      <c r="C18" s="91">
        <v>69.3</v>
      </c>
      <c r="D18" s="72">
        <v>2.829</v>
      </c>
      <c r="E18" s="73">
        <f t="shared" si="0"/>
        <v>196.0497</v>
      </c>
      <c r="F18" s="73">
        <f t="shared" si="1"/>
        <v>45.84732364137595</v>
      </c>
      <c r="G18" s="74">
        <v>48.5</v>
      </c>
      <c r="H18" s="73">
        <f t="shared" si="2"/>
        <v>-2.652676358624049</v>
      </c>
      <c r="I18" s="109" t="str">
        <f t="shared" si="3"/>
        <v>M3</v>
      </c>
      <c r="J18" s="116">
        <f t="shared" si="4"/>
        <v>36.814664692236136</v>
      </c>
      <c r="K18" s="75">
        <v>3.41</v>
      </c>
      <c r="L18" s="73">
        <f t="shared" si="5"/>
        <v>40.22466469223613</v>
      </c>
      <c r="M18" s="76">
        <v>45</v>
      </c>
      <c r="N18" s="73">
        <f t="shared" si="6"/>
        <v>-4.775335307763868</v>
      </c>
      <c r="O18" s="109" t="str">
        <f t="shared" si="7"/>
        <v>M3</v>
      </c>
      <c r="P18" s="77">
        <f t="shared" si="8"/>
        <v>-2.1226589491398187</v>
      </c>
      <c r="Q18" s="197">
        <f>J18-AVERAGE(J17:J20)</f>
        <v>0.7800912392640313</v>
      </c>
    </row>
    <row r="19" spans="1:17" s="70" customFormat="1" ht="16.5" customHeight="1">
      <c r="A19" s="228"/>
      <c r="B19" s="71">
        <v>836.8</v>
      </c>
      <c r="C19" s="91">
        <v>62.1</v>
      </c>
      <c r="D19" s="72">
        <v>2.86</v>
      </c>
      <c r="E19" s="73">
        <f t="shared" si="0"/>
        <v>177.606</v>
      </c>
      <c r="F19" s="73">
        <f t="shared" si="1"/>
        <v>44.98915266611246</v>
      </c>
      <c r="G19" s="74">
        <v>48.5</v>
      </c>
      <c r="H19" s="73">
        <f t="shared" si="2"/>
        <v>-3.51084733388754</v>
      </c>
      <c r="I19" s="109" t="str">
        <f t="shared" si="3"/>
        <v>M3</v>
      </c>
      <c r="J19" s="116">
        <f t="shared" si="4"/>
        <v>35.8618320035316</v>
      </c>
      <c r="K19" s="168">
        <v>3.5</v>
      </c>
      <c r="L19" s="73">
        <f t="shared" si="5"/>
        <v>39.3618320035316</v>
      </c>
      <c r="M19" s="76">
        <v>45</v>
      </c>
      <c r="N19" s="73">
        <f t="shared" si="6"/>
        <v>-5.638167996468397</v>
      </c>
      <c r="O19" s="109" t="str">
        <f t="shared" si="7"/>
        <v>M4</v>
      </c>
      <c r="P19" s="77">
        <f t="shared" si="8"/>
        <v>-2.127320662580857</v>
      </c>
      <c r="Q19" s="197">
        <f>J19-AVERAGE(J17:J20)</f>
        <v>-0.17274144944050107</v>
      </c>
    </row>
    <row r="20" spans="1:17" s="70" customFormat="1" ht="16.5" customHeight="1" thickBot="1">
      <c r="A20" s="228"/>
      <c r="B20" s="149">
        <v>836.8</v>
      </c>
      <c r="C20" s="150">
        <v>67.3</v>
      </c>
      <c r="D20" s="151">
        <v>3.01</v>
      </c>
      <c r="E20" s="152">
        <f t="shared" si="0"/>
        <v>202.57299999999998</v>
      </c>
      <c r="F20" s="152">
        <f t="shared" si="1"/>
        <v>46.1316311963564</v>
      </c>
      <c r="G20" s="153">
        <v>48.5</v>
      </c>
      <c r="H20" s="152">
        <f t="shared" si="2"/>
        <v>-2.368368803643598</v>
      </c>
      <c r="I20" s="158" t="str">
        <f t="shared" si="3"/>
        <v>M3</v>
      </c>
      <c r="J20" s="170">
        <f t="shared" si="4"/>
        <v>36.560301284479536</v>
      </c>
      <c r="K20" s="156"/>
      <c r="L20" s="152"/>
      <c r="M20" s="157">
        <v>45</v>
      </c>
      <c r="N20" s="152"/>
      <c r="O20" s="158"/>
      <c r="P20" s="171"/>
      <c r="Q20" s="197">
        <f>J20-AVERAGE(J17:J20)</f>
        <v>0.5257278315074316</v>
      </c>
    </row>
    <row r="21" spans="1:17" s="70" customFormat="1" ht="16.5" customHeight="1" thickTop="1">
      <c r="A21" s="228"/>
      <c r="B21" s="118">
        <v>848.8</v>
      </c>
      <c r="C21" s="119">
        <v>55.4</v>
      </c>
      <c r="D21" s="120">
        <v>2.829</v>
      </c>
      <c r="E21" s="121">
        <f>(C21*D21)</f>
        <v>156.72660000000002</v>
      </c>
      <c r="F21" s="121">
        <f>20*LOG(E21)</f>
        <v>43.90285424370841</v>
      </c>
      <c r="G21" s="122">
        <v>48.5</v>
      </c>
      <c r="H21" s="121">
        <f>(F21-G21)</f>
        <v>-4.597145756291589</v>
      </c>
      <c r="I21" s="123" t="str">
        <f>IF(H21&gt;0,"M2",IF(H21&lt;-5,"M4","M3"))</f>
        <v>M3</v>
      </c>
      <c r="J21" s="124">
        <f>20*LOG(C21)</f>
        <v>34.870195294568596</v>
      </c>
      <c r="K21" s="125">
        <v>3.5</v>
      </c>
      <c r="L21" s="121">
        <f>J21+K21</f>
        <v>38.370195294568596</v>
      </c>
      <c r="M21" s="126">
        <v>45</v>
      </c>
      <c r="N21" s="121">
        <f>(L21-M21)</f>
        <v>-6.629804705431404</v>
      </c>
      <c r="O21" s="123" t="str">
        <f>IF(N21&gt;0,"M2",IF(N21&lt;-5,"M4","M3"))</f>
        <v>M4</v>
      </c>
      <c r="P21" s="127">
        <f>N21-H21</f>
        <v>-2.0326589491398153</v>
      </c>
      <c r="Q21" s="197">
        <f>J21-AVERAGE(J21:J24)</f>
        <v>-0.7118483693300419</v>
      </c>
    </row>
    <row r="22" spans="1:17" s="70" customFormat="1" ht="16.5" customHeight="1">
      <c r="A22" s="228"/>
      <c r="B22" s="71">
        <v>848.8</v>
      </c>
      <c r="C22" s="91">
        <v>65.6</v>
      </c>
      <c r="D22" s="72">
        <v>2.829</v>
      </c>
      <c r="E22" s="73">
        <f t="shared" si="0"/>
        <v>185.5824</v>
      </c>
      <c r="F22" s="73">
        <f t="shared" si="1"/>
        <v>45.370735736653025</v>
      </c>
      <c r="G22" s="74">
        <v>48.5</v>
      </c>
      <c r="H22" s="73">
        <f t="shared" si="2"/>
        <v>-3.1292642633469754</v>
      </c>
      <c r="I22" s="109" t="str">
        <f t="shared" si="3"/>
        <v>M3</v>
      </c>
      <c r="J22" s="116">
        <f t="shared" si="4"/>
        <v>36.3380767875132</v>
      </c>
      <c r="K22" s="75">
        <v>3.41</v>
      </c>
      <c r="L22" s="73">
        <f t="shared" si="5"/>
        <v>39.7480767875132</v>
      </c>
      <c r="M22" s="76">
        <v>45</v>
      </c>
      <c r="N22" s="73">
        <f t="shared" si="6"/>
        <v>-5.251923212486801</v>
      </c>
      <c r="O22" s="109" t="str">
        <f t="shared" si="7"/>
        <v>M4</v>
      </c>
      <c r="P22" s="77">
        <f t="shared" si="8"/>
        <v>-2.122658949139826</v>
      </c>
      <c r="Q22" s="197">
        <f>J22-AVERAGE(J21:J24)</f>
        <v>0.7560331236145643</v>
      </c>
    </row>
    <row r="23" spans="1:17" s="70" customFormat="1" ht="16.5" customHeight="1">
      <c r="A23" s="229"/>
      <c r="B23" s="71">
        <v>848.8</v>
      </c>
      <c r="C23" s="91">
        <v>57.93</v>
      </c>
      <c r="D23" s="72">
        <v>2.86</v>
      </c>
      <c r="E23" s="73">
        <f aca="true" t="shared" si="9" ref="E23:E39">(C23*D23)</f>
        <v>165.6798</v>
      </c>
      <c r="F23" s="73">
        <f aca="true" t="shared" si="10" ref="F23:F39">20*LOG(E23)</f>
        <v>44.385391232562</v>
      </c>
      <c r="G23" s="74">
        <v>48.5</v>
      </c>
      <c r="H23" s="73">
        <f aca="true" t="shared" si="11" ref="H23:H39">(F23-G23)</f>
        <v>-4.114608767438</v>
      </c>
      <c r="I23" s="109" t="str">
        <f aca="true" t="shared" si="12" ref="I23:I39">IF(H23&gt;0,"M2",IF(H23&lt;-5,"M4","M3"))</f>
        <v>M3</v>
      </c>
      <c r="J23" s="116">
        <f aca="true" t="shared" si="13" ref="J23:J39">20*LOG(C23)</f>
        <v>35.25807056998114</v>
      </c>
      <c r="K23" s="168">
        <v>3.5</v>
      </c>
      <c r="L23" s="73">
        <f aca="true" t="shared" si="14" ref="L23:L39">J23+K23</f>
        <v>38.75807056998114</v>
      </c>
      <c r="M23" s="76">
        <v>45</v>
      </c>
      <c r="N23" s="73">
        <f aca="true" t="shared" si="15" ref="N23:N39">(L23-M23)</f>
        <v>-6.241929430018857</v>
      </c>
      <c r="O23" s="109" t="str">
        <f aca="true" t="shared" si="16" ref="O23:O39">IF(N23&gt;0,"M2",IF(N23&lt;-5,"M4","M3"))</f>
        <v>M4</v>
      </c>
      <c r="P23" s="77">
        <f aca="true" t="shared" si="17" ref="P23:P39">N23-H23</f>
        <v>-2.127320662580857</v>
      </c>
      <c r="Q23" s="197">
        <f>J23-AVERAGE(J21:J24)</f>
        <v>-0.32397309391749474</v>
      </c>
    </row>
    <row r="24" spans="1:17" s="70" customFormat="1" ht="16.5" customHeight="1" thickBot="1">
      <c r="A24" s="230"/>
      <c r="B24" s="78">
        <v>848.8</v>
      </c>
      <c r="C24" s="92">
        <v>62.1</v>
      </c>
      <c r="D24" s="193">
        <v>3</v>
      </c>
      <c r="E24" s="80">
        <f t="shared" si="9"/>
        <v>186.3</v>
      </c>
      <c r="F24" s="80">
        <f t="shared" si="10"/>
        <v>45.404257097924855</v>
      </c>
      <c r="G24" s="81">
        <v>48.5</v>
      </c>
      <c r="H24" s="80">
        <f t="shared" si="11"/>
        <v>-3.095742902075145</v>
      </c>
      <c r="I24" s="110" t="str">
        <f t="shared" si="12"/>
        <v>M3</v>
      </c>
      <c r="J24" s="117">
        <f t="shared" si="13"/>
        <v>35.8618320035316</v>
      </c>
      <c r="K24" s="82"/>
      <c r="L24" s="80"/>
      <c r="M24" s="83">
        <v>45</v>
      </c>
      <c r="N24" s="80"/>
      <c r="O24" s="110"/>
      <c r="P24" s="84"/>
      <c r="Q24" s="197">
        <f>J24-AVERAGE(J21:J24)</f>
        <v>0.27978833963296523</v>
      </c>
    </row>
    <row r="25" spans="1:17" s="85" customFormat="1" ht="16.5" customHeight="1">
      <c r="A25" s="227" t="s">
        <v>5</v>
      </c>
      <c r="B25" s="63">
        <v>1850.2</v>
      </c>
      <c r="C25" s="90">
        <v>18.9</v>
      </c>
      <c r="D25" s="64">
        <v>2.79</v>
      </c>
      <c r="E25" s="65">
        <f t="shared" si="9"/>
        <v>52.730999999999995</v>
      </c>
      <c r="F25" s="65">
        <f t="shared" si="10"/>
        <v>34.44132014893683</v>
      </c>
      <c r="G25" s="66">
        <v>38.5</v>
      </c>
      <c r="H25" s="65">
        <f t="shared" si="11"/>
        <v>-4.058679851063168</v>
      </c>
      <c r="I25" s="108" t="str">
        <f t="shared" si="12"/>
        <v>M3</v>
      </c>
      <c r="J25" s="115">
        <f t="shared" si="13"/>
        <v>25.52923608346488</v>
      </c>
      <c r="K25" s="67">
        <v>3.29</v>
      </c>
      <c r="L25" s="65">
        <f t="shared" si="14"/>
        <v>28.81923608346488</v>
      </c>
      <c r="M25" s="68">
        <v>35</v>
      </c>
      <c r="N25" s="65">
        <f t="shared" si="15"/>
        <v>-6.1807639165351205</v>
      </c>
      <c r="O25" s="108" t="str">
        <f t="shared" si="16"/>
        <v>M4</v>
      </c>
      <c r="P25" s="69">
        <f t="shared" si="17"/>
        <v>-2.1220840654719524</v>
      </c>
      <c r="Q25" s="197">
        <f>J25-AVERAGE(J25:J28)</f>
        <v>-0.9285955995113433</v>
      </c>
    </row>
    <row r="26" spans="1:17" s="85" customFormat="1" ht="16.5" customHeight="1">
      <c r="A26" s="228"/>
      <c r="B26" s="71">
        <v>1850.2</v>
      </c>
      <c r="C26" s="91">
        <v>18.5</v>
      </c>
      <c r="D26" s="72">
        <v>2.79</v>
      </c>
      <c r="E26" s="73">
        <f t="shared" si="9"/>
        <v>51.615</v>
      </c>
      <c r="F26" s="73">
        <f t="shared" si="10"/>
        <v>34.255518633532226</v>
      </c>
      <c r="G26" s="74">
        <v>38.5</v>
      </c>
      <c r="H26" s="73">
        <f t="shared" si="11"/>
        <v>-4.244481366467774</v>
      </c>
      <c r="I26" s="109" t="str">
        <f t="shared" si="12"/>
        <v>M3</v>
      </c>
      <c r="J26" s="116">
        <f t="shared" si="13"/>
        <v>25.343434568060275</v>
      </c>
      <c r="K26" s="75">
        <v>3.39</v>
      </c>
      <c r="L26" s="73">
        <f t="shared" si="14"/>
        <v>28.733434568060275</v>
      </c>
      <c r="M26" s="76">
        <v>35</v>
      </c>
      <c r="N26" s="73">
        <f t="shared" si="15"/>
        <v>-6.266565431939725</v>
      </c>
      <c r="O26" s="109" t="str">
        <f t="shared" si="16"/>
        <v>M4</v>
      </c>
      <c r="P26" s="77">
        <f t="shared" si="17"/>
        <v>-2.022084065471951</v>
      </c>
      <c r="Q26" s="197">
        <f>J26-AVERAGE(J25:J28)</f>
        <v>-1.114397114915949</v>
      </c>
    </row>
    <row r="27" spans="1:17" s="85" customFormat="1" ht="16.5" customHeight="1">
      <c r="A27" s="228"/>
      <c r="B27" s="71">
        <v>1850.2</v>
      </c>
      <c r="C27" s="91">
        <v>27.57</v>
      </c>
      <c r="D27" s="72">
        <v>2.84</v>
      </c>
      <c r="E27" s="73">
        <f t="shared" si="9"/>
        <v>78.2988</v>
      </c>
      <c r="F27" s="73">
        <f t="shared" si="10"/>
        <v>37.87510212305622</v>
      </c>
      <c r="G27" s="74">
        <v>38.5</v>
      </c>
      <c r="H27" s="73">
        <f t="shared" si="11"/>
        <v>-0.624897876943777</v>
      </c>
      <c r="I27" s="109" t="str">
        <f t="shared" si="12"/>
        <v>M3</v>
      </c>
      <c r="J27" s="116">
        <f t="shared" si="13"/>
        <v>28.808735322115474</v>
      </c>
      <c r="K27" s="168">
        <v>3.5</v>
      </c>
      <c r="L27" s="73">
        <f t="shared" si="14"/>
        <v>32.308735322115474</v>
      </c>
      <c r="M27" s="76">
        <v>35</v>
      </c>
      <c r="N27" s="73">
        <f t="shared" si="15"/>
        <v>-2.6912646778845257</v>
      </c>
      <c r="O27" s="109" t="str">
        <f t="shared" si="16"/>
        <v>M3</v>
      </c>
      <c r="P27" s="77">
        <f t="shared" si="17"/>
        <v>-2.0663668009407488</v>
      </c>
      <c r="Q27" s="197">
        <f>J27-AVERAGE(J25:J28)</f>
        <v>2.3509036391392506</v>
      </c>
    </row>
    <row r="28" spans="1:17" s="85" customFormat="1" ht="16.5" customHeight="1" thickBot="1">
      <c r="A28" s="228"/>
      <c r="B28" s="149">
        <v>1850.2</v>
      </c>
      <c r="C28" s="191">
        <v>20.3</v>
      </c>
      <c r="D28" s="151">
        <v>2.87</v>
      </c>
      <c r="E28" s="152">
        <f t="shared" si="9"/>
        <v>58.261</v>
      </c>
      <c r="F28" s="152">
        <f t="shared" si="10"/>
        <v>35.307558692944106</v>
      </c>
      <c r="G28" s="153">
        <v>38.5</v>
      </c>
      <c r="H28" s="152">
        <f t="shared" si="11"/>
        <v>-3.192441307055894</v>
      </c>
      <c r="I28" s="158" t="str">
        <f t="shared" si="12"/>
        <v>M3</v>
      </c>
      <c r="J28" s="170">
        <f t="shared" si="13"/>
        <v>26.14992075826426</v>
      </c>
      <c r="K28" s="156"/>
      <c r="L28" s="152"/>
      <c r="M28" s="157">
        <v>35</v>
      </c>
      <c r="N28" s="152"/>
      <c r="O28" s="158"/>
      <c r="P28" s="171"/>
      <c r="Q28" s="197">
        <f>J28-AVERAGE(J25:J28)</f>
        <v>-0.30791092471196535</v>
      </c>
    </row>
    <row r="29" spans="1:17" s="85" customFormat="1" ht="16.5" customHeight="1" thickTop="1">
      <c r="A29" s="228"/>
      <c r="B29" s="118">
        <v>1880</v>
      </c>
      <c r="C29" s="119">
        <v>16.7</v>
      </c>
      <c r="D29" s="120">
        <v>2.79</v>
      </c>
      <c r="E29" s="121">
        <f t="shared" si="9"/>
        <v>46.592999999999996</v>
      </c>
      <c r="F29" s="121">
        <f t="shared" si="10"/>
        <v>33.36641348842362</v>
      </c>
      <c r="G29" s="122">
        <v>38.5</v>
      </c>
      <c r="H29" s="121">
        <f t="shared" si="11"/>
        <v>-5.133586511576382</v>
      </c>
      <c r="I29" s="123" t="str">
        <f t="shared" si="12"/>
        <v>M4</v>
      </c>
      <c r="J29" s="124">
        <f t="shared" si="13"/>
        <v>24.454329422951666</v>
      </c>
      <c r="K29" s="125">
        <v>3.29</v>
      </c>
      <c r="L29" s="121">
        <f t="shared" si="14"/>
        <v>27.744329422951665</v>
      </c>
      <c r="M29" s="126">
        <v>35</v>
      </c>
      <c r="N29" s="121">
        <f t="shared" si="15"/>
        <v>-7.255670577048335</v>
      </c>
      <c r="O29" s="123" t="str">
        <f t="shared" si="16"/>
        <v>M4</v>
      </c>
      <c r="P29" s="127">
        <f t="shared" si="17"/>
        <v>-2.1220840654719524</v>
      </c>
      <c r="Q29" s="197">
        <f>J29-AVERAGE(J29:J32)</f>
        <v>-1.317763764541997</v>
      </c>
    </row>
    <row r="30" spans="1:17" s="85" customFormat="1" ht="16.5" customHeight="1">
      <c r="A30" s="228"/>
      <c r="B30" s="71">
        <v>1880</v>
      </c>
      <c r="C30" s="91">
        <v>17.2</v>
      </c>
      <c r="D30" s="72">
        <v>2.79</v>
      </c>
      <c r="E30" s="73">
        <f t="shared" si="9"/>
        <v>47.988</v>
      </c>
      <c r="F30" s="73">
        <f t="shared" si="10"/>
        <v>33.62265300362293</v>
      </c>
      <c r="G30" s="74">
        <v>38.5</v>
      </c>
      <c r="H30" s="73">
        <f t="shared" si="11"/>
        <v>-4.877346996377071</v>
      </c>
      <c r="I30" s="109" t="str">
        <f t="shared" si="12"/>
        <v>M3</v>
      </c>
      <c r="J30" s="116">
        <f t="shared" si="13"/>
        <v>24.710568938150978</v>
      </c>
      <c r="K30" s="75">
        <v>3.39</v>
      </c>
      <c r="L30" s="73">
        <f t="shared" si="14"/>
        <v>28.10056893815098</v>
      </c>
      <c r="M30" s="76">
        <v>35</v>
      </c>
      <c r="N30" s="73">
        <f t="shared" si="15"/>
        <v>-6.899431061849022</v>
      </c>
      <c r="O30" s="109" t="str">
        <f t="shared" si="16"/>
        <v>M4</v>
      </c>
      <c r="P30" s="77">
        <f t="shared" si="17"/>
        <v>-2.022084065471951</v>
      </c>
      <c r="Q30" s="197">
        <f>J30-AVERAGE(J29:J32)</f>
        <v>-1.0615242493426855</v>
      </c>
    </row>
    <row r="31" spans="1:17" s="85" customFormat="1" ht="16.5" customHeight="1">
      <c r="A31" s="228"/>
      <c r="B31" s="71">
        <v>1880</v>
      </c>
      <c r="C31" s="91">
        <v>26.01</v>
      </c>
      <c r="D31" s="72">
        <v>2.84</v>
      </c>
      <c r="E31" s="73">
        <f t="shared" si="9"/>
        <v>73.8684</v>
      </c>
      <c r="F31" s="73">
        <f t="shared" si="10"/>
        <v>37.3691738448582</v>
      </c>
      <c r="G31" s="74">
        <v>38.5</v>
      </c>
      <c r="H31" s="73">
        <f t="shared" si="11"/>
        <v>-1.130826155141797</v>
      </c>
      <c r="I31" s="109" t="str">
        <f t="shared" si="12"/>
        <v>M3</v>
      </c>
      <c r="J31" s="116">
        <f t="shared" si="13"/>
        <v>28.302807043917454</v>
      </c>
      <c r="K31" s="168">
        <v>3.5</v>
      </c>
      <c r="L31" s="73">
        <f t="shared" si="14"/>
        <v>31.802807043917454</v>
      </c>
      <c r="M31" s="76">
        <v>35</v>
      </c>
      <c r="N31" s="73">
        <f t="shared" si="15"/>
        <v>-3.197192956082546</v>
      </c>
      <c r="O31" s="109" t="str">
        <f t="shared" si="16"/>
        <v>M3</v>
      </c>
      <c r="P31" s="77">
        <f t="shared" si="17"/>
        <v>-2.0663668009407488</v>
      </c>
      <c r="Q31" s="197">
        <f>J31-AVERAGE(J29:J32)</f>
        <v>2.530713856423791</v>
      </c>
    </row>
    <row r="32" spans="1:17" s="85" customFormat="1" ht="16.5" customHeight="1" thickBot="1">
      <c r="A32" s="228"/>
      <c r="B32" s="149">
        <v>1880</v>
      </c>
      <c r="C32" s="191">
        <v>19.1</v>
      </c>
      <c r="D32" s="151">
        <v>2.86</v>
      </c>
      <c r="E32" s="152">
        <f t="shared" si="9"/>
        <v>54.626000000000005</v>
      </c>
      <c r="F32" s="152">
        <f t="shared" si="10"/>
        <v>34.74798800753541</v>
      </c>
      <c r="G32" s="153">
        <v>38.5</v>
      </c>
      <c r="H32" s="152">
        <f t="shared" si="11"/>
        <v>-3.7520119924645883</v>
      </c>
      <c r="I32" s="158" t="str">
        <f t="shared" si="12"/>
        <v>M3</v>
      </c>
      <c r="J32" s="170">
        <f t="shared" si="13"/>
        <v>25.620667344954555</v>
      </c>
      <c r="K32" s="156"/>
      <c r="L32" s="152"/>
      <c r="M32" s="157">
        <v>35</v>
      </c>
      <c r="N32" s="152"/>
      <c r="O32" s="158"/>
      <c r="P32" s="171"/>
      <c r="Q32" s="197">
        <f>J32-AVERAGE(J29:J32)</f>
        <v>-0.1514258425391084</v>
      </c>
    </row>
    <row r="33" spans="1:17" s="85" customFormat="1" ht="16.5" customHeight="1" thickTop="1">
      <c r="A33" s="228"/>
      <c r="B33" s="118">
        <v>1909.8</v>
      </c>
      <c r="C33" s="119">
        <v>13.9</v>
      </c>
      <c r="D33" s="120">
        <v>2.79</v>
      </c>
      <c r="E33" s="121">
        <f t="shared" si="9"/>
        <v>38.781</v>
      </c>
      <c r="F33" s="121">
        <f t="shared" si="10"/>
        <v>31.77238007055385</v>
      </c>
      <c r="G33" s="122">
        <v>38.5</v>
      </c>
      <c r="H33" s="121">
        <f t="shared" si="11"/>
        <v>-6.727619929446149</v>
      </c>
      <c r="I33" s="123" t="str">
        <f t="shared" si="12"/>
        <v>M4</v>
      </c>
      <c r="J33" s="124">
        <f t="shared" si="13"/>
        <v>22.860296005081903</v>
      </c>
      <c r="K33" s="125">
        <v>3.29</v>
      </c>
      <c r="L33" s="121">
        <f t="shared" si="14"/>
        <v>26.150296005081902</v>
      </c>
      <c r="M33" s="126">
        <v>35</v>
      </c>
      <c r="N33" s="121">
        <f t="shared" si="15"/>
        <v>-8.849703994918098</v>
      </c>
      <c r="O33" s="123" t="str">
        <f t="shared" si="16"/>
        <v>M4</v>
      </c>
      <c r="P33" s="127">
        <f t="shared" si="17"/>
        <v>-2.122084065471949</v>
      </c>
      <c r="Q33" s="197">
        <f>J33-AVERAGE(J33:J36)</f>
        <v>-1.2157026455403717</v>
      </c>
    </row>
    <row r="34" spans="1:17" s="85" customFormat="1" ht="16.5" customHeight="1">
      <c r="A34" s="228"/>
      <c r="B34" s="71">
        <v>1909.8</v>
      </c>
      <c r="C34" s="91">
        <v>14.7</v>
      </c>
      <c r="D34" s="72">
        <v>2.79</v>
      </c>
      <c r="E34" s="73">
        <f t="shared" si="9"/>
        <v>41.013</v>
      </c>
      <c r="F34" s="73">
        <f t="shared" si="10"/>
        <v>32.25843076043547</v>
      </c>
      <c r="G34" s="74">
        <v>38.5</v>
      </c>
      <c r="H34" s="73">
        <f t="shared" si="11"/>
        <v>-6.241569239564527</v>
      </c>
      <c r="I34" s="109" t="str">
        <f t="shared" si="12"/>
        <v>M4</v>
      </c>
      <c r="J34" s="116">
        <f t="shared" si="13"/>
        <v>23.346346694963522</v>
      </c>
      <c r="K34" s="75">
        <v>3.39</v>
      </c>
      <c r="L34" s="73">
        <f t="shared" si="14"/>
        <v>26.736346694963522</v>
      </c>
      <c r="M34" s="76">
        <v>35</v>
      </c>
      <c r="N34" s="73">
        <f t="shared" si="15"/>
        <v>-8.263653305036478</v>
      </c>
      <c r="O34" s="109" t="str">
        <f t="shared" si="16"/>
        <v>M4</v>
      </c>
      <c r="P34" s="77">
        <f t="shared" si="17"/>
        <v>-2.022084065471951</v>
      </c>
      <c r="Q34" s="197">
        <f>J34-AVERAGE(J33:J36)</f>
        <v>-0.7296519556587526</v>
      </c>
    </row>
    <row r="35" spans="1:17" s="85" customFormat="1" ht="16.5" customHeight="1">
      <c r="A35" s="229"/>
      <c r="B35" s="71">
        <v>1909.8</v>
      </c>
      <c r="C35" s="91">
        <v>20.24</v>
      </c>
      <c r="D35" s="72">
        <v>2.84</v>
      </c>
      <c r="E35" s="73">
        <f t="shared" si="9"/>
        <v>57.48159999999999</v>
      </c>
      <c r="F35" s="73">
        <f t="shared" si="10"/>
        <v>35.19057696429598</v>
      </c>
      <c r="G35" s="74">
        <v>38.5</v>
      </c>
      <c r="H35" s="73">
        <f t="shared" si="11"/>
        <v>-3.3094230357040217</v>
      </c>
      <c r="I35" s="109" t="str">
        <f t="shared" si="12"/>
        <v>M3</v>
      </c>
      <c r="J35" s="116">
        <f t="shared" si="13"/>
        <v>26.12421016335523</v>
      </c>
      <c r="K35" s="168">
        <v>3.5</v>
      </c>
      <c r="L35" s="73">
        <f t="shared" si="14"/>
        <v>29.62421016335523</v>
      </c>
      <c r="M35" s="76">
        <v>35</v>
      </c>
      <c r="N35" s="73">
        <f t="shared" si="15"/>
        <v>-5.3757898366447705</v>
      </c>
      <c r="O35" s="109" t="str">
        <f t="shared" si="16"/>
        <v>M4</v>
      </c>
      <c r="P35" s="77">
        <f t="shared" si="17"/>
        <v>-2.0663668009407488</v>
      </c>
      <c r="Q35" s="197">
        <f>J35-AVERAGE(J33:J36)</f>
        <v>2.048211512732955</v>
      </c>
    </row>
    <row r="36" spans="1:17" s="85" customFormat="1" ht="16.5" customHeight="1" thickBot="1">
      <c r="A36" s="230"/>
      <c r="B36" s="78">
        <v>1909.8</v>
      </c>
      <c r="C36" s="192">
        <v>15.8</v>
      </c>
      <c r="D36" s="79">
        <v>2.84</v>
      </c>
      <c r="E36" s="80">
        <f t="shared" si="9"/>
        <v>44.872</v>
      </c>
      <c r="F36" s="80">
        <f t="shared" si="10"/>
        <v>33.03950854002921</v>
      </c>
      <c r="G36" s="81">
        <v>38.5</v>
      </c>
      <c r="H36" s="80">
        <f t="shared" si="11"/>
        <v>-5.46049145997079</v>
      </c>
      <c r="I36" s="110" t="str">
        <f t="shared" si="12"/>
        <v>M4</v>
      </c>
      <c r="J36" s="117">
        <f t="shared" si="13"/>
        <v>23.973141739088454</v>
      </c>
      <c r="K36" s="82"/>
      <c r="L36" s="80"/>
      <c r="M36" s="83">
        <v>35</v>
      </c>
      <c r="N36" s="80"/>
      <c r="O36" s="110"/>
      <c r="P36" s="84"/>
      <c r="Q36" s="197">
        <f>J36-AVERAGE(J33:J36)</f>
        <v>-0.10285691153382004</v>
      </c>
    </row>
    <row r="37" spans="1:17" s="85" customFormat="1" ht="16.5" customHeight="1">
      <c r="A37" s="227" t="s">
        <v>6</v>
      </c>
      <c r="B37" s="63">
        <v>826.4</v>
      </c>
      <c r="C37" s="90">
        <v>52.8</v>
      </c>
      <c r="D37" s="64">
        <v>0.961</v>
      </c>
      <c r="E37" s="65">
        <f t="shared" si="9"/>
        <v>50.74079999999999</v>
      </c>
      <c r="F37" s="65">
        <f t="shared" si="10"/>
        <v>34.107146204047154</v>
      </c>
      <c r="G37" s="66">
        <v>51</v>
      </c>
      <c r="H37" s="65">
        <f t="shared" si="11"/>
        <v>-16.892853795952846</v>
      </c>
      <c r="I37" s="108" t="str">
        <f t="shared" si="12"/>
        <v>M4</v>
      </c>
      <c r="J37" s="115">
        <f t="shared" si="13"/>
        <v>34.452678450676245</v>
      </c>
      <c r="K37" s="67">
        <v>-14.4</v>
      </c>
      <c r="L37" s="65">
        <f t="shared" si="14"/>
        <v>20.052678450676247</v>
      </c>
      <c r="M37" s="68">
        <v>45</v>
      </c>
      <c r="N37" s="65">
        <f t="shared" si="15"/>
        <v>-24.947321549323753</v>
      </c>
      <c r="O37" s="108" t="str">
        <f t="shared" si="16"/>
        <v>M4</v>
      </c>
      <c r="P37" s="69">
        <f t="shared" si="17"/>
        <v>-8.054467753370908</v>
      </c>
      <c r="Q37" s="197">
        <f>J37-AVERAGE(J37:J40)</f>
        <v>-0.06141765867126736</v>
      </c>
    </row>
    <row r="38" spans="1:17" s="85" customFormat="1" ht="16.5" customHeight="1">
      <c r="A38" s="228"/>
      <c r="B38" s="71">
        <v>826.4</v>
      </c>
      <c r="C38" s="91">
        <v>55.7</v>
      </c>
      <c r="D38" s="72">
        <v>0.967</v>
      </c>
      <c r="E38" s="73">
        <f t="shared" si="9"/>
        <v>53.8619</v>
      </c>
      <c r="F38" s="73">
        <f t="shared" si="10"/>
        <v>34.62563338513461</v>
      </c>
      <c r="G38" s="74">
        <v>51</v>
      </c>
      <c r="H38" s="73">
        <f t="shared" si="11"/>
        <v>-16.374366614865387</v>
      </c>
      <c r="I38" s="109" t="str">
        <f t="shared" si="12"/>
        <v>M4</v>
      </c>
      <c r="J38" s="116">
        <f t="shared" si="13"/>
        <v>34.917103903474576</v>
      </c>
      <c r="K38" s="75">
        <v>-20.71</v>
      </c>
      <c r="L38" s="73">
        <f t="shared" si="14"/>
        <v>14.207103903474575</v>
      </c>
      <c r="M38" s="76">
        <v>45</v>
      </c>
      <c r="N38" s="73">
        <f t="shared" si="15"/>
        <v>-30.792896096525425</v>
      </c>
      <c r="O38" s="109" t="str">
        <f t="shared" si="16"/>
        <v>M4</v>
      </c>
      <c r="P38" s="77">
        <f t="shared" si="17"/>
        <v>-14.418529481660038</v>
      </c>
      <c r="Q38" s="197">
        <f>J38-AVERAGE(J37:J40)</f>
        <v>0.40300779412706333</v>
      </c>
    </row>
    <row r="39" spans="1:17" s="85" customFormat="1" ht="16.5" customHeight="1">
      <c r="A39" s="228"/>
      <c r="B39" s="71">
        <v>826.4</v>
      </c>
      <c r="C39" s="91">
        <v>50.38</v>
      </c>
      <c r="D39" s="72">
        <v>0.99</v>
      </c>
      <c r="E39" s="73">
        <f t="shared" si="9"/>
        <v>49.876200000000004</v>
      </c>
      <c r="F39" s="73">
        <f t="shared" si="10"/>
        <v>33.957867155192886</v>
      </c>
      <c r="G39" s="74">
        <v>51</v>
      </c>
      <c r="H39" s="73">
        <f t="shared" si="11"/>
        <v>-17.042132844807114</v>
      </c>
      <c r="I39" s="109" t="str">
        <f t="shared" si="12"/>
        <v>M4</v>
      </c>
      <c r="J39" s="116">
        <f t="shared" si="13"/>
        <v>34.04516326324189</v>
      </c>
      <c r="K39" s="75">
        <v>-21.4</v>
      </c>
      <c r="L39" s="73">
        <f t="shared" si="14"/>
        <v>12.64516326324189</v>
      </c>
      <c r="M39" s="76">
        <v>45</v>
      </c>
      <c r="N39" s="73">
        <f t="shared" si="15"/>
        <v>-32.35483673675811</v>
      </c>
      <c r="O39" s="109" t="str">
        <f t="shared" si="16"/>
        <v>M4</v>
      </c>
      <c r="P39" s="77">
        <f t="shared" si="17"/>
        <v>-15.312703891950996</v>
      </c>
      <c r="Q39" s="197">
        <f>J39-AVERAGE(J37:J40)</f>
        <v>-0.46893284610562347</v>
      </c>
    </row>
    <row r="40" spans="1:17" s="85" customFormat="1" ht="16.5" customHeight="1" thickBot="1">
      <c r="A40" s="228"/>
      <c r="B40" s="149">
        <v>826.4</v>
      </c>
      <c r="C40" s="150">
        <v>53.96</v>
      </c>
      <c r="D40" s="151">
        <v>0.98</v>
      </c>
      <c r="E40" s="152">
        <f aca="true" t="shared" si="18" ref="E40:E46">(C40*D40)</f>
        <v>52.8808</v>
      </c>
      <c r="F40" s="152">
        <f aca="true" t="shared" si="19" ref="F40:F46">20*LOG(E40)</f>
        <v>34.46596033384723</v>
      </c>
      <c r="G40" s="153">
        <v>51</v>
      </c>
      <c r="H40" s="152">
        <f aca="true" t="shared" si="20" ref="H40:H46">(F40-G40)</f>
        <v>-16.534039666152772</v>
      </c>
      <c r="I40" s="158" t="str">
        <f aca="true" t="shared" si="21" ref="I40:I46">IF(H40&gt;0,"M2",IF(H40&lt;-5,"M4","M3"))</f>
        <v>M4</v>
      </c>
      <c r="J40" s="170">
        <f aca="true" t="shared" si="22" ref="J40:J46">20*LOG(C40)</f>
        <v>34.64143881999733</v>
      </c>
      <c r="K40" s="156"/>
      <c r="L40" s="152"/>
      <c r="M40" s="157">
        <v>45</v>
      </c>
      <c r="N40" s="152"/>
      <c r="O40" s="158"/>
      <c r="P40" s="171"/>
      <c r="Q40" s="197">
        <f>J40-AVERAGE(J37:J40)</f>
        <v>0.1273427106498204</v>
      </c>
    </row>
    <row r="41" spans="1:17" s="85" customFormat="1" ht="16.5" customHeight="1" thickTop="1">
      <c r="A41" s="228"/>
      <c r="B41" s="118">
        <v>836.4</v>
      </c>
      <c r="C41" s="119">
        <v>45.1</v>
      </c>
      <c r="D41" s="120">
        <v>0.961</v>
      </c>
      <c r="E41" s="121">
        <f t="shared" si="18"/>
        <v>43.3411</v>
      </c>
      <c r="F41" s="121">
        <f t="shared" si="19"/>
        <v>32.73799859093012</v>
      </c>
      <c r="G41" s="122">
        <v>51</v>
      </c>
      <c r="H41" s="121">
        <f t="shared" si="20"/>
        <v>-18.26200140906988</v>
      </c>
      <c r="I41" s="123" t="str">
        <f t="shared" si="21"/>
        <v>M4</v>
      </c>
      <c r="J41" s="124">
        <f t="shared" si="22"/>
        <v>33.08353083755921</v>
      </c>
      <c r="K41" s="125">
        <v>-14.4</v>
      </c>
      <c r="L41" s="121">
        <f aca="true" t="shared" si="23" ref="L41:L46">J41+K41</f>
        <v>18.68353083755921</v>
      </c>
      <c r="M41" s="126">
        <v>45</v>
      </c>
      <c r="N41" s="121">
        <f aca="true" t="shared" si="24" ref="N41:N46">(L41-M41)</f>
        <v>-26.31646916244079</v>
      </c>
      <c r="O41" s="123" t="str">
        <f aca="true" t="shared" si="25" ref="O41:O46">IF(N41&gt;0,"M2",IF(N41&lt;-5,"M4","M3"))</f>
        <v>M4</v>
      </c>
      <c r="P41" s="127">
        <f aca="true" t="shared" si="26" ref="P41:P46">N41-H41</f>
        <v>-8.054467753370908</v>
      </c>
      <c r="Q41" s="197">
        <f>J41-AVERAGE(J41:J44)</f>
        <v>-1.1496389253014172</v>
      </c>
    </row>
    <row r="42" spans="1:17" s="85" customFormat="1" ht="16.5" customHeight="1">
      <c r="A42" s="228"/>
      <c r="B42" s="71">
        <v>836.4</v>
      </c>
      <c r="C42" s="91">
        <v>59.5</v>
      </c>
      <c r="D42" s="72">
        <v>0.967</v>
      </c>
      <c r="E42" s="73">
        <f t="shared" si="18"/>
        <v>57.5365</v>
      </c>
      <c r="F42" s="73">
        <f t="shared" si="19"/>
        <v>35.198868796231025</v>
      </c>
      <c r="G42" s="74">
        <v>51</v>
      </c>
      <c r="H42" s="73">
        <f t="shared" si="20"/>
        <v>-15.801131203768975</v>
      </c>
      <c r="I42" s="109" t="str">
        <f t="shared" si="21"/>
        <v>M4</v>
      </c>
      <c r="J42" s="116">
        <f t="shared" si="22"/>
        <v>35.49033931457099</v>
      </c>
      <c r="K42" s="75">
        <v>-20.71</v>
      </c>
      <c r="L42" s="73">
        <f t="shared" si="23"/>
        <v>14.780339314570988</v>
      </c>
      <c r="M42" s="76">
        <v>45</v>
      </c>
      <c r="N42" s="73">
        <f t="shared" si="24"/>
        <v>-30.219660685429012</v>
      </c>
      <c r="O42" s="109" t="str">
        <f t="shared" si="25"/>
        <v>M4</v>
      </c>
      <c r="P42" s="77">
        <f t="shared" si="26"/>
        <v>-14.418529481660038</v>
      </c>
      <c r="Q42" s="197">
        <f>J42-AVERAGE(J41:J44)</f>
        <v>1.257169551710362</v>
      </c>
    </row>
    <row r="43" spans="1:17" s="85" customFormat="1" ht="16.5" customHeight="1">
      <c r="A43" s="228"/>
      <c r="B43" s="71">
        <v>836.4</v>
      </c>
      <c r="C43" s="91">
        <v>48.84</v>
      </c>
      <c r="D43" s="72">
        <v>0.99</v>
      </c>
      <c r="E43" s="73">
        <f t="shared" si="18"/>
        <v>48.351600000000005</v>
      </c>
      <c r="F43" s="73">
        <f t="shared" si="19"/>
        <v>33.6882169974079</v>
      </c>
      <c r="G43" s="74">
        <v>51</v>
      </c>
      <c r="H43" s="73">
        <f t="shared" si="20"/>
        <v>-17.3117830025921</v>
      </c>
      <c r="I43" s="109" t="str">
        <f t="shared" si="21"/>
        <v>M4</v>
      </c>
      <c r="J43" s="116">
        <f t="shared" si="22"/>
        <v>33.775513105456895</v>
      </c>
      <c r="K43" s="75">
        <v>-25.2</v>
      </c>
      <c r="L43" s="73">
        <f t="shared" si="23"/>
        <v>8.575513105456896</v>
      </c>
      <c r="M43" s="76">
        <v>45</v>
      </c>
      <c r="N43" s="73">
        <f t="shared" si="24"/>
        <v>-36.42448689454311</v>
      </c>
      <c r="O43" s="109" t="str">
        <f t="shared" si="25"/>
        <v>M4</v>
      </c>
      <c r="P43" s="77">
        <f t="shared" si="26"/>
        <v>-19.112703891951007</v>
      </c>
      <c r="Q43" s="197">
        <f>J43-AVERAGE(J41:J44)</f>
        <v>-0.4576566574037315</v>
      </c>
    </row>
    <row r="44" spans="1:17" s="85" customFormat="1" ht="16.5" customHeight="1" thickBot="1">
      <c r="A44" s="228"/>
      <c r="B44" s="149">
        <v>836.4</v>
      </c>
      <c r="C44" s="150">
        <v>53.6</v>
      </c>
      <c r="D44" s="151">
        <v>0.98</v>
      </c>
      <c r="E44" s="152">
        <f t="shared" si="18"/>
        <v>52.528</v>
      </c>
      <c r="F44" s="152">
        <f t="shared" si="19"/>
        <v>34.4078173077053</v>
      </c>
      <c r="G44" s="153">
        <v>51</v>
      </c>
      <c r="H44" s="152">
        <f t="shared" si="20"/>
        <v>-16.5921826922947</v>
      </c>
      <c r="I44" s="158" t="str">
        <f t="shared" si="21"/>
        <v>M4</v>
      </c>
      <c r="J44" s="170">
        <f t="shared" si="22"/>
        <v>34.5832957938554</v>
      </c>
      <c r="K44" s="156"/>
      <c r="L44" s="152"/>
      <c r="M44" s="157">
        <v>45</v>
      </c>
      <c r="N44" s="152"/>
      <c r="O44" s="158"/>
      <c r="P44" s="171"/>
      <c r="Q44" s="197">
        <f>J44-AVERAGE(J41:J44)</f>
        <v>0.35012603099477246</v>
      </c>
    </row>
    <row r="45" spans="1:17" s="85" customFormat="1" ht="16.5" customHeight="1" thickTop="1">
      <c r="A45" s="228"/>
      <c r="B45" s="118">
        <v>846.6</v>
      </c>
      <c r="C45" s="119">
        <v>53.9</v>
      </c>
      <c r="D45" s="120">
        <v>0.961</v>
      </c>
      <c r="E45" s="121">
        <f t="shared" si="18"/>
        <v>51.7979</v>
      </c>
      <c r="F45" s="121">
        <f t="shared" si="19"/>
        <v>34.28624305710568</v>
      </c>
      <c r="G45" s="122">
        <v>51</v>
      </c>
      <c r="H45" s="121">
        <f t="shared" si="20"/>
        <v>-16.71375694289432</v>
      </c>
      <c r="I45" s="123" t="str">
        <f t="shared" si="21"/>
        <v>M4</v>
      </c>
      <c r="J45" s="124">
        <f t="shared" si="22"/>
        <v>34.63177530373478</v>
      </c>
      <c r="K45" s="125">
        <v>-14.4</v>
      </c>
      <c r="L45" s="121">
        <f t="shared" si="23"/>
        <v>20.23177530373478</v>
      </c>
      <c r="M45" s="126">
        <v>45</v>
      </c>
      <c r="N45" s="121">
        <f t="shared" si="24"/>
        <v>-24.76822469626522</v>
      </c>
      <c r="O45" s="123" t="str">
        <f t="shared" si="25"/>
        <v>M4</v>
      </c>
      <c r="P45" s="127">
        <f t="shared" si="26"/>
        <v>-8.0544677533709</v>
      </c>
      <c r="Q45" s="197">
        <f>J45-AVERAGE(J45:J48)</f>
        <v>-0.7593593135837793</v>
      </c>
    </row>
    <row r="46" spans="1:17" s="85" customFormat="1" ht="16.5" customHeight="1">
      <c r="A46" s="228"/>
      <c r="B46" s="71">
        <v>846.6</v>
      </c>
      <c r="C46" s="91">
        <v>68.4</v>
      </c>
      <c r="D46" s="72">
        <v>0.967</v>
      </c>
      <c r="E46" s="73">
        <f t="shared" si="18"/>
        <v>66.14280000000001</v>
      </c>
      <c r="F46" s="73">
        <f t="shared" si="19"/>
        <v>36.40965151606236</v>
      </c>
      <c r="G46" s="74">
        <v>51</v>
      </c>
      <c r="H46" s="73">
        <f t="shared" si="20"/>
        <v>-14.590348483937639</v>
      </c>
      <c r="I46" s="109" t="str">
        <f t="shared" si="21"/>
        <v>M4</v>
      </c>
      <c r="J46" s="116">
        <f t="shared" si="22"/>
        <v>36.701122034402324</v>
      </c>
      <c r="K46" s="75">
        <v>-20.71</v>
      </c>
      <c r="L46" s="73">
        <f t="shared" si="23"/>
        <v>15.991122034402323</v>
      </c>
      <c r="M46" s="76">
        <v>45</v>
      </c>
      <c r="N46" s="73">
        <f t="shared" si="24"/>
        <v>-29.008877965597677</v>
      </c>
      <c r="O46" s="109" t="str">
        <f t="shared" si="25"/>
        <v>M4</v>
      </c>
      <c r="P46" s="77">
        <f t="shared" si="26"/>
        <v>-14.418529481660038</v>
      </c>
      <c r="Q46" s="197">
        <f>J46-AVERAGE(J45:J48)</f>
        <v>1.309987417083768</v>
      </c>
    </row>
    <row r="47" spans="1:17" s="85" customFormat="1" ht="16.5" customHeight="1">
      <c r="A47" s="229"/>
      <c r="B47" s="71">
        <v>846.6</v>
      </c>
      <c r="C47" s="91">
        <v>55.14</v>
      </c>
      <c r="D47" s="72">
        <v>0.99</v>
      </c>
      <c r="E47" s="73">
        <f>(C47*D47)</f>
        <v>54.5886</v>
      </c>
      <c r="F47" s="73">
        <f>20*LOG(E47)</f>
        <v>34.7420391273461</v>
      </c>
      <c r="G47" s="74">
        <v>51</v>
      </c>
      <c r="H47" s="73">
        <f>(F47-G47)</f>
        <v>-16.257960872653904</v>
      </c>
      <c r="I47" s="109" t="str">
        <f>IF(H47&gt;0,"M2",IF(H47&lt;-5,"M4","M3"))</f>
        <v>M4</v>
      </c>
      <c r="J47" s="116">
        <f>20*LOG(C47)</f>
        <v>34.8293352353951</v>
      </c>
      <c r="K47" s="75">
        <v>-25.1</v>
      </c>
      <c r="L47" s="73">
        <f>J47+K47</f>
        <v>9.729335235395098</v>
      </c>
      <c r="M47" s="76">
        <v>45</v>
      </c>
      <c r="N47" s="73">
        <f>(L47-M47)</f>
        <v>-35.2706647646049</v>
      </c>
      <c r="O47" s="109" t="str">
        <f>IF(N47&gt;0,"M2",IF(N47&lt;-5,"M4","M3"))</f>
        <v>M4</v>
      </c>
      <c r="P47" s="77">
        <f>N47-H47</f>
        <v>-19.012703891951</v>
      </c>
      <c r="Q47" s="197">
        <f>J47-AVERAGE(J45:J48)</f>
        <v>-0.561799381923457</v>
      </c>
    </row>
    <row r="48" spans="1:17" s="85" customFormat="1" ht="16.5" customHeight="1" thickBot="1">
      <c r="A48" s="230"/>
      <c r="B48" s="78">
        <v>846.6</v>
      </c>
      <c r="C48" s="92">
        <v>58.9</v>
      </c>
      <c r="D48" s="79">
        <v>0.98</v>
      </c>
      <c r="E48" s="80">
        <f>(C48*D48)</f>
        <v>57.721999999999994</v>
      </c>
      <c r="F48" s="80">
        <f>20*LOG(E48)</f>
        <v>35.22682740959193</v>
      </c>
      <c r="G48" s="81">
        <v>51</v>
      </c>
      <c r="H48" s="80">
        <f>(F48-G48)</f>
        <v>-15.773172590408073</v>
      </c>
      <c r="I48" s="110" t="str">
        <f>IF(H48&gt;0,"M2",IF(H48&lt;-5,"M4","M3"))</f>
        <v>M4</v>
      </c>
      <c r="J48" s="117">
        <f>20*LOG(C48)</f>
        <v>35.40230589574203</v>
      </c>
      <c r="K48" s="82"/>
      <c r="L48" s="80"/>
      <c r="M48" s="83">
        <v>45</v>
      </c>
      <c r="N48" s="80"/>
      <c r="O48" s="110"/>
      <c r="P48" s="84"/>
      <c r="Q48" s="197">
        <f>J48-AVERAGE(J45:J48)</f>
        <v>0.011171278423475428</v>
      </c>
    </row>
    <row r="49" spans="1:17" s="85" customFormat="1" ht="16.5" customHeight="1">
      <c r="A49" s="227" t="s">
        <v>7</v>
      </c>
      <c r="B49" s="63">
        <v>1852.4</v>
      </c>
      <c r="C49" s="90">
        <v>26.4</v>
      </c>
      <c r="D49" s="64">
        <v>0.972</v>
      </c>
      <c r="E49" s="65">
        <f>(C49*D49)</f>
        <v>25.6608</v>
      </c>
      <c r="F49" s="65">
        <f>20*LOG(E49)</f>
        <v>28.185403835922113</v>
      </c>
      <c r="G49" s="66">
        <v>41</v>
      </c>
      <c r="H49" s="65">
        <f>(F49-G49)</f>
        <v>-12.814596164077887</v>
      </c>
      <c r="I49" s="108" t="str">
        <f>IF(H49&gt;0,"M2",IF(H49&lt;-5,"M4","M3"))</f>
        <v>M4</v>
      </c>
      <c r="J49" s="115">
        <f>20*LOG(C49)</f>
        <v>28.43207853739662</v>
      </c>
      <c r="K49" s="67">
        <v>-14.4</v>
      </c>
      <c r="L49" s="65">
        <f>J49+K49</f>
        <v>14.03207853739662</v>
      </c>
      <c r="M49" s="68">
        <v>35</v>
      </c>
      <c r="N49" s="65">
        <f>(L49-M49)</f>
        <v>-20.96792146260338</v>
      </c>
      <c r="O49" s="108" t="str">
        <f>IF(N49&gt;0,"M2",IF(N49&lt;-5,"M4","M3"))</f>
        <v>M4</v>
      </c>
      <c r="P49" s="69">
        <f>N49-H49</f>
        <v>-8.153325298525491</v>
      </c>
      <c r="Q49" s="197">
        <f>J49-AVERAGE(J49:J52)</f>
        <v>-0.6552851055693623</v>
      </c>
    </row>
    <row r="50" spans="1:17" s="85" customFormat="1" ht="16.5" customHeight="1">
      <c r="A50" s="228"/>
      <c r="B50" s="71">
        <v>1852.4</v>
      </c>
      <c r="C50" s="91">
        <v>25.8</v>
      </c>
      <c r="D50" s="72">
        <v>0.989</v>
      </c>
      <c r="E50" s="73">
        <f>(C50*D50)</f>
        <v>25.5162</v>
      </c>
      <c r="F50" s="73">
        <f>20*LOG(E50)</f>
        <v>28.13631995120819</v>
      </c>
      <c r="G50" s="74">
        <v>41</v>
      </c>
      <c r="H50" s="73">
        <f>(F50-G50)</f>
        <v>-12.86368004879181</v>
      </c>
      <c r="I50" s="109" t="str">
        <f>IF(H50&gt;0,"M2",IF(H50&lt;-5,"M4","M3"))</f>
        <v>M4</v>
      </c>
      <c r="J50" s="116">
        <f>20*LOG(C50)</f>
        <v>28.232394119264605</v>
      </c>
      <c r="K50" s="75">
        <v>-20.1</v>
      </c>
      <c r="L50" s="73">
        <f>J50+K50</f>
        <v>8.132394119264603</v>
      </c>
      <c r="M50" s="76">
        <v>35</v>
      </c>
      <c r="N50" s="73">
        <f>(L50-M50)</f>
        <v>-26.867605880735397</v>
      </c>
      <c r="O50" s="109" t="str">
        <f>IF(N50&gt;0,"M2",IF(N50&lt;-5,"M4","M3"))</f>
        <v>M4</v>
      </c>
      <c r="P50" s="77">
        <f>N50-H50</f>
        <v>-14.003925831943587</v>
      </c>
      <c r="Q50" s="197">
        <f>J50-AVERAGE(J49:J52)</f>
        <v>-0.8549695237013779</v>
      </c>
    </row>
    <row r="51" spans="1:17" s="85" customFormat="1" ht="16.5" customHeight="1">
      <c r="A51" s="228"/>
      <c r="B51" s="71">
        <v>1852.4</v>
      </c>
      <c r="C51" s="91">
        <v>34.69</v>
      </c>
      <c r="D51" s="72">
        <v>1.01</v>
      </c>
      <c r="E51" s="73">
        <f>(C51*D51)</f>
        <v>35.036899999999996</v>
      </c>
      <c r="F51" s="73">
        <f>20*LOG(E51)</f>
        <v>30.89051347249405</v>
      </c>
      <c r="G51" s="74">
        <v>41</v>
      </c>
      <c r="H51" s="73">
        <f>(F51-G51)</f>
        <v>-10.10948652750595</v>
      </c>
      <c r="I51" s="109" t="str">
        <f>IF(H51&gt;0,"M2",IF(H51&lt;-5,"M4","M3"))</f>
        <v>M4</v>
      </c>
      <c r="J51" s="116">
        <f>20*LOG(C51)</f>
        <v>30.804085996841195</v>
      </c>
      <c r="K51" s="75">
        <v>-25.4</v>
      </c>
      <c r="L51" s="73">
        <f>J51+K51</f>
        <v>5.4040859968411965</v>
      </c>
      <c r="M51" s="76">
        <v>35</v>
      </c>
      <c r="N51" s="73">
        <f>(L51-M51)</f>
        <v>-29.595914003158803</v>
      </c>
      <c r="O51" s="109" t="str">
        <f>IF(N51&gt;0,"M2",IF(N51&lt;-5,"M4","M3"))</f>
        <v>M4</v>
      </c>
      <c r="P51" s="77">
        <f>N51-H51</f>
        <v>-19.486427475652853</v>
      </c>
      <c r="Q51" s="197">
        <f>J51-AVERAGE(J49:J52)</f>
        <v>1.7167223538752125</v>
      </c>
    </row>
    <row r="52" spans="1:17" s="85" customFormat="1" ht="16.5" customHeight="1" thickBot="1">
      <c r="A52" s="228"/>
      <c r="B52" s="149">
        <v>1852.4</v>
      </c>
      <c r="C52" s="191">
        <v>27.8</v>
      </c>
      <c r="D52" s="151">
        <v>0.99</v>
      </c>
      <c r="E52" s="152">
        <f aca="true" t="shared" si="27" ref="E52:E58">(C52*D52)</f>
        <v>27.522000000000002</v>
      </c>
      <c r="F52" s="152">
        <f aca="true" t="shared" si="28" ref="F52:F58">20*LOG(E52)</f>
        <v>28.79359981031252</v>
      </c>
      <c r="G52" s="153">
        <v>41</v>
      </c>
      <c r="H52" s="152">
        <f aca="true" t="shared" si="29" ref="H52:H58">(F52-G52)</f>
        <v>-12.206400189687479</v>
      </c>
      <c r="I52" s="158" t="str">
        <f aca="true" t="shared" si="30" ref="I52:I58">IF(H52&gt;0,"M2",IF(H52&lt;-5,"M4","M3"))</f>
        <v>M4</v>
      </c>
      <c r="J52" s="170">
        <f aca="true" t="shared" si="31" ref="J52:J58">20*LOG(C52)</f>
        <v>28.880895918361524</v>
      </c>
      <c r="K52" s="156"/>
      <c r="L52" s="152"/>
      <c r="M52" s="157">
        <v>35</v>
      </c>
      <c r="N52" s="152"/>
      <c r="O52" s="158"/>
      <c r="P52" s="171"/>
      <c r="Q52" s="197">
        <f>J52-AVERAGE(J49:J52)</f>
        <v>-0.20646772460445817</v>
      </c>
    </row>
    <row r="53" spans="1:17" s="85" customFormat="1" ht="16.5" customHeight="1" thickTop="1">
      <c r="A53" s="228"/>
      <c r="B53" s="118">
        <v>1880</v>
      </c>
      <c r="C53" s="119">
        <v>24.1</v>
      </c>
      <c r="D53" s="120">
        <v>0.972</v>
      </c>
      <c r="E53" s="121">
        <f t="shared" si="27"/>
        <v>23.4252</v>
      </c>
      <c r="F53" s="121">
        <f t="shared" si="28"/>
        <v>27.39366615002286</v>
      </c>
      <c r="G53" s="122">
        <v>41</v>
      </c>
      <c r="H53" s="121">
        <f t="shared" si="29"/>
        <v>-13.60633384997714</v>
      </c>
      <c r="I53" s="123" t="str">
        <f t="shared" si="30"/>
        <v>M4</v>
      </c>
      <c r="J53" s="124">
        <f t="shared" si="31"/>
        <v>27.640340851497367</v>
      </c>
      <c r="K53" s="125">
        <v>-14.4</v>
      </c>
      <c r="L53" s="121">
        <f aca="true" t="shared" si="32" ref="L53:L58">J53+K53</f>
        <v>13.240340851497367</v>
      </c>
      <c r="M53" s="126">
        <v>35</v>
      </c>
      <c r="N53" s="121">
        <f aca="true" t="shared" si="33" ref="N53:N58">(L53-M53)</f>
        <v>-21.759659148502635</v>
      </c>
      <c r="O53" s="123" t="str">
        <f aca="true" t="shared" si="34" ref="O53:O58">IF(N53&gt;0,"M2",IF(N53&lt;-5,"M4","M3"))</f>
        <v>M4</v>
      </c>
      <c r="P53" s="127">
        <f aca="true" t="shared" si="35" ref="P53:P58">N53-H53</f>
        <v>-8.153325298525495</v>
      </c>
      <c r="Q53" s="197">
        <f>J53-AVERAGE(J53:J56)</f>
        <v>-0.6483268350780982</v>
      </c>
    </row>
    <row r="54" spans="1:17" s="85" customFormat="1" ht="16.5" customHeight="1">
      <c r="A54" s="228"/>
      <c r="B54" s="71">
        <v>1880</v>
      </c>
      <c r="C54" s="91">
        <v>23.8</v>
      </c>
      <c r="D54" s="72">
        <v>0.989</v>
      </c>
      <c r="E54" s="73">
        <f t="shared" si="27"/>
        <v>23.5382</v>
      </c>
      <c r="F54" s="73">
        <f t="shared" si="28"/>
        <v>27.435464973073827</v>
      </c>
      <c r="G54" s="74">
        <v>41</v>
      </c>
      <c r="H54" s="73">
        <f t="shared" si="29"/>
        <v>-13.564535026926173</v>
      </c>
      <c r="I54" s="109" t="str">
        <f t="shared" si="30"/>
        <v>M4</v>
      </c>
      <c r="J54" s="116">
        <f t="shared" si="31"/>
        <v>27.531539141130242</v>
      </c>
      <c r="K54" s="75">
        <v>-20.1</v>
      </c>
      <c r="L54" s="73">
        <f t="shared" si="32"/>
        <v>7.431539141130241</v>
      </c>
      <c r="M54" s="76">
        <v>35</v>
      </c>
      <c r="N54" s="73">
        <f t="shared" si="33"/>
        <v>-27.56846085886976</v>
      </c>
      <c r="O54" s="109" t="str">
        <f t="shared" si="34"/>
        <v>M4</v>
      </c>
      <c r="P54" s="77">
        <f t="shared" si="35"/>
        <v>-14.003925831943587</v>
      </c>
      <c r="Q54" s="197">
        <f>J54-AVERAGE(J53:J56)</f>
        <v>-0.757128545445223</v>
      </c>
    </row>
    <row r="55" spans="1:17" s="85" customFormat="1" ht="16.5" customHeight="1">
      <c r="A55" s="228"/>
      <c r="B55" s="71">
        <v>1880</v>
      </c>
      <c r="C55" s="91">
        <v>32.49</v>
      </c>
      <c r="D55" s="72">
        <v>1.01</v>
      </c>
      <c r="E55" s="73">
        <f t="shared" si="27"/>
        <v>32.8149</v>
      </c>
      <c r="F55" s="73">
        <f t="shared" si="28"/>
        <v>30.321421702552506</v>
      </c>
      <c r="G55" s="74">
        <v>41</v>
      </c>
      <c r="H55" s="73">
        <f t="shared" si="29"/>
        <v>-10.678578297447494</v>
      </c>
      <c r="I55" s="109" t="str">
        <f t="shared" si="30"/>
        <v>M4</v>
      </c>
      <c r="J55" s="116">
        <f t="shared" si="31"/>
        <v>30.23499422689966</v>
      </c>
      <c r="K55" s="75">
        <v>-25.3</v>
      </c>
      <c r="L55" s="73">
        <f t="shared" si="32"/>
        <v>4.934994226899658</v>
      </c>
      <c r="M55" s="76">
        <v>35</v>
      </c>
      <c r="N55" s="73">
        <f t="shared" si="33"/>
        <v>-30.065005773100342</v>
      </c>
      <c r="O55" s="109" t="str">
        <f t="shared" si="34"/>
        <v>M4</v>
      </c>
      <c r="P55" s="77">
        <f t="shared" si="35"/>
        <v>-19.386427475652848</v>
      </c>
      <c r="Q55" s="197">
        <f>J55-AVERAGE(J53:J56)</f>
        <v>1.9463265403241934</v>
      </c>
    </row>
    <row r="56" spans="1:17" s="85" customFormat="1" ht="16.5" customHeight="1" thickBot="1">
      <c r="A56" s="228"/>
      <c r="B56" s="149">
        <v>1880</v>
      </c>
      <c r="C56" s="191">
        <v>24.4</v>
      </c>
      <c r="D56" s="151">
        <v>1</v>
      </c>
      <c r="E56" s="152">
        <f t="shared" si="27"/>
        <v>24.4</v>
      </c>
      <c r="F56" s="152">
        <f t="shared" si="28"/>
        <v>27.74779652677459</v>
      </c>
      <c r="G56" s="153">
        <v>41</v>
      </c>
      <c r="H56" s="152">
        <f t="shared" si="29"/>
        <v>-13.25220347322541</v>
      </c>
      <c r="I56" s="158" t="str">
        <f t="shared" si="30"/>
        <v>M4</v>
      </c>
      <c r="J56" s="170">
        <f t="shared" si="31"/>
        <v>27.74779652677459</v>
      </c>
      <c r="K56" s="156"/>
      <c r="L56" s="152"/>
      <c r="M56" s="157">
        <v>35</v>
      </c>
      <c r="N56" s="152"/>
      <c r="O56" s="158"/>
      <c r="P56" s="171"/>
      <c r="Q56" s="197">
        <f>J56-AVERAGE(J53:J56)</f>
        <v>-0.5408711598008757</v>
      </c>
    </row>
    <row r="57" spans="1:17" s="85" customFormat="1" ht="16.5" customHeight="1" thickTop="1">
      <c r="A57" s="228"/>
      <c r="B57" s="118">
        <v>1907.6</v>
      </c>
      <c r="C57" s="119">
        <v>20</v>
      </c>
      <c r="D57" s="120">
        <v>0.972</v>
      </c>
      <c r="E57" s="121">
        <f t="shared" si="27"/>
        <v>19.439999999999998</v>
      </c>
      <c r="F57" s="121">
        <f t="shared" si="28"/>
        <v>25.773925211805114</v>
      </c>
      <c r="G57" s="122">
        <v>41</v>
      </c>
      <c r="H57" s="121">
        <f t="shared" si="29"/>
        <v>-15.226074788194886</v>
      </c>
      <c r="I57" s="123" t="str">
        <f t="shared" si="30"/>
        <v>M4</v>
      </c>
      <c r="J57" s="124">
        <f t="shared" si="31"/>
        <v>26.020599913279625</v>
      </c>
      <c r="K57" s="125">
        <v>-14.4</v>
      </c>
      <c r="L57" s="121">
        <f t="shared" si="32"/>
        <v>11.620599913279625</v>
      </c>
      <c r="M57" s="126">
        <v>35</v>
      </c>
      <c r="N57" s="121">
        <f t="shared" si="33"/>
        <v>-23.379400086720374</v>
      </c>
      <c r="O57" s="123" t="str">
        <f t="shared" si="34"/>
        <v>M4</v>
      </c>
      <c r="P57" s="127">
        <f t="shared" si="35"/>
        <v>-8.153325298525488</v>
      </c>
      <c r="Q57" s="197">
        <f>J57-AVERAGE(J57:J60)</f>
        <v>-1.113708479514429</v>
      </c>
    </row>
    <row r="58" spans="1:17" s="85" customFormat="1" ht="16.5" customHeight="1">
      <c r="A58" s="228"/>
      <c r="B58" s="71">
        <v>1907.6</v>
      </c>
      <c r="C58" s="91">
        <v>22</v>
      </c>
      <c r="D58" s="72">
        <v>0.989</v>
      </c>
      <c r="E58" s="73">
        <f t="shared" si="27"/>
        <v>21.758</v>
      </c>
      <c r="F58" s="73">
        <f t="shared" si="28"/>
        <v>26.752379448387714</v>
      </c>
      <c r="G58" s="74">
        <v>41</v>
      </c>
      <c r="H58" s="73">
        <f t="shared" si="29"/>
        <v>-14.247620551612286</v>
      </c>
      <c r="I58" s="109" t="str">
        <f t="shared" si="30"/>
        <v>M4</v>
      </c>
      <c r="J58" s="116">
        <f t="shared" si="31"/>
        <v>26.848453616444125</v>
      </c>
      <c r="K58" s="75">
        <v>-20.1</v>
      </c>
      <c r="L58" s="73">
        <f t="shared" si="32"/>
        <v>6.748453616444124</v>
      </c>
      <c r="M58" s="76">
        <v>35</v>
      </c>
      <c r="N58" s="73">
        <f t="shared" si="33"/>
        <v>-28.251546383555876</v>
      </c>
      <c r="O58" s="109" t="str">
        <f t="shared" si="34"/>
        <v>M4</v>
      </c>
      <c r="P58" s="77">
        <f t="shared" si="35"/>
        <v>-14.00392583194359</v>
      </c>
      <c r="Q58" s="197">
        <f>J58-AVERAGE(J57:J60)</f>
        <v>-0.28585477634992884</v>
      </c>
    </row>
    <row r="59" spans="1:17" s="85" customFormat="1" ht="16.5" customHeight="1">
      <c r="A59" s="229"/>
      <c r="B59" s="71">
        <v>1907.6</v>
      </c>
      <c r="C59" s="91">
        <v>27.48</v>
      </c>
      <c r="D59" s="72">
        <v>1.01</v>
      </c>
      <c r="E59" s="73">
        <f>(C59*D59)</f>
        <v>27.7548</v>
      </c>
      <c r="F59" s="73">
        <f>20*LOG(E59)</f>
        <v>28.86676204340311</v>
      </c>
      <c r="G59" s="74">
        <v>41</v>
      </c>
      <c r="H59" s="73">
        <f>(F59-G59)</f>
        <v>-12.13323795659689</v>
      </c>
      <c r="I59" s="109" t="str">
        <f>IF(H59&gt;0,"M2",IF(H59&lt;-5,"M4","M3"))</f>
        <v>M4</v>
      </c>
      <c r="J59" s="116">
        <f>20*LOG(C59)</f>
        <v>28.780334567750256</v>
      </c>
      <c r="K59" s="75">
        <v>-23.4</v>
      </c>
      <c r="L59" s="73">
        <f>J59+K59</f>
        <v>5.380334567750257</v>
      </c>
      <c r="M59" s="76">
        <v>35</v>
      </c>
      <c r="N59" s="73">
        <f>(L59-M59)</f>
        <v>-29.619665432249743</v>
      </c>
      <c r="O59" s="109" t="str">
        <f>IF(N59&gt;0,"M2",IF(N59&lt;-5,"M4","M3"))</f>
        <v>M4</v>
      </c>
      <c r="P59" s="77">
        <f>N59-H59</f>
        <v>-17.486427475652853</v>
      </c>
      <c r="Q59" s="197">
        <f>J59-AVERAGE(J57:J60)</f>
        <v>1.6460261749562015</v>
      </c>
    </row>
    <row r="60" spans="1:17" s="85" customFormat="1" ht="16.5" customHeight="1" thickBot="1">
      <c r="A60" s="230"/>
      <c r="B60" s="78">
        <v>1907.6</v>
      </c>
      <c r="C60" s="192">
        <v>22.1</v>
      </c>
      <c r="D60" s="79">
        <v>1</v>
      </c>
      <c r="E60" s="80">
        <f>(C60*D60)</f>
        <v>22.1</v>
      </c>
      <c r="F60" s="80">
        <f>20*LOG(E60)</f>
        <v>26.887845473702217</v>
      </c>
      <c r="G60" s="81">
        <v>41</v>
      </c>
      <c r="H60" s="80">
        <f>(F60-G60)</f>
        <v>-14.112154526297783</v>
      </c>
      <c r="I60" s="110" t="str">
        <f>IF(H60&gt;0,"M2",IF(H60&lt;-5,"M4","M3"))</f>
        <v>M4</v>
      </c>
      <c r="J60" s="117">
        <f>20*LOG(C60)</f>
        <v>26.887845473702217</v>
      </c>
      <c r="K60" s="82"/>
      <c r="L60" s="80"/>
      <c r="M60" s="83">
        <v>35</v>
      </c>
      <c r="N60" s="80"/>
      <c r="O60" s="110"/>
      <c r="P60" s="84"/>
      <c r="Q60" s="197">
        <f>J60-AVERAGE(J57:J60)</f>
        <v>-0.2464629190918366</v>
      </c>
    </row>
    <row r="63" ht="12.75" hidden="1">
      <c r="C63" s="2"/>
    </row>
    <row r="64" ht="12.75" hidden="1">
      <c r="C64" s="2"/>
    </row>
    <row r="65" ht="12.75" hidden="1">
      <c r="C65" s="2"/>
    </row>
    <row r="66" ht="13.5" hidden="1" thickBot="1">
      <c r="C66" s="7"/>
    </row>
    <row r="67" ht="12.75" hidden="1">
      <c r="C67" s="8"/>
    </row>
    <row r="68" ht="12.75" hidden="1">
      <c r="C68" s="2"/>
    </row>
    <row r="69" ht="12.75" hidden="1">
      <c r="C69" s="2"/>
    </row>
    <row r="70" ht="12.75" hidden="1">
      <c r="C70" s="5"/>
    </row>
    <row r="71" ht="12.75" hidden="1">
      <c r="C71" s="2"/>
    </row>
    <row r="72" ht="12.75" hidden="1">
      <c r="C72" s="2"/>
    </row>
    <row r="73" ht="12.75" hidden="1">
      <c r="C73" s="2"/>
    </row>
  </sheetData>
  <sheetProtection selectLockedCells="1"/>
  <mergeCells count="16">
    <mergeCell ref="I10:I12"/>
    <mergeCell ref="O10:O12"/>
    <mergeCell ref="A49:A60"/>
    <mergeCell ref="A13:A24"/>
    <mergeCell ref="A25:A36"/>
    <mergeCell ref="A37:A48"/>
    <mergeCell ref="Q11:Q12"/>
    <mergeCell ref="C3:D3"/>
    <mergeCell ref="E3:F3"/>
    <mergeCell ref="A11:B11"/>
    <mergeCell ref="A9:B10"/>
    <mergeCell ref="P9:P10"/>
    <mergeCell ref="J9:O9"/>
    <mergeCell ref="D9:I9"/>
    <mergeCell ref="C9:C10"/>
    <mergeCell ref="E10:F10"/>
  </mergeCells>
  <conditionalFormatting sqref="O13:O60">
    <cfRule type="cellIs" priority="1" dxfId="0" operator="notEqual" stopIfTrue="1">
      <formula>I13</formula>
    </cfRule>
  </conditionalFormatting>
  <printOptions/>
  <pageMargins left="0.75" right="0.75" top="1" bottom="1" header="0.5" footer="0.5"/>
  <pageSetup fitToHeight="1" fitToWidth="1" horizontalDpi="600" verticalDpi="600" orientation="landscape" scale="68" r:id="rId1"/>
  <headerFooter alignWithMargins="0">
    <oddFooter>&amp;LDesigned by PCTEST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U53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12.8515625" style="0" bestFit="1" customWidth="1"/>
  </cols>
  <sheetData>
    <row r="2" spans="10:20" ht="12.75">
      <c r="J2" s="256" t="s">
        <v>122</v>
      </c>
      <c r="K2" s="257" t="s">
        <v>123</v>
      </c>
      <c r="L2" s="257" t="s">
        <v>124</v>
      </c>
      <c r="M2" s="257" t="s">
        <v>125</v>
      </c>
      <c r="N2" s="257" t="s">
        <v>31</v>
      </c>
      <c r="P2" s="195"/>
      <c r="Q2" s="196"/>
      <c r="R2" s="196"/>
      <c r="S2" s="196"/>
      <c r="T2" s="196"/>
    </row>
    <row r="3" spans="2:20" ht="12.75">
      <c r="B3" s="180" t="s">
        <v>115</v>
      </c>
      <c r="C3" s="180" t="s">
        <v>116</v>
      </c>
      <c r="D3" s="180" t="s">
        <v>117</v>
      </c>
      <c r="E3" s="180" t="s">
        <v>118</v>
      </c>
      <c r="F3" s="180" t="s">
        <v>119</v>
      </c>
      <c r="G3" s="180" t="s">
        <v>120</v>
      </c>
      <c r="H3" s="180" t="s">
        <v>121</v>
      </c>
      <c r="J3" s="256"/>
      <c r="K3" s="257"/>
      <c r="L3" s="257"/>
      <c r="M3" s="257"/>
      <c r="N3" s="257"/>
      <c r="P3" s="195"/>
      <c r="Q3" s="196"/>
      <c r="R3" s="196"/>
      <c r="S3" s="196"/>
      <c r="T3" s="196"/>
    </row>
    <row r="4" spans="1:21" ht="12.75">
      <c r="A4" s="260" t="s">
        <v>3</v>
      </c>
      <c r="B4" s="3">
        <f>'Phone 1_GSM &amp; WCDMA'!K13</f>
        <v>3.5</v>
      </c>
      <c r="C4" s="3">
        <f>'Phone 2_GSM &amp; CDMA'!K13</f>
        <v>3.5</v>
      </c>
      <c r="E4" s="3">
        <f>'Phone 4_GSM &amp; WCDMA'!L13</f>
        <v>3.47</v>
      </c>
      <c r="H4" s="3">
        <f>'Phone 7_GSM &amp; WCDMA'!K13</f>
        <v>3.5</v>
      </c>
      <c r="J4" s="3">
        <v>3.27</v>
      </c>
      <c r="K4" s="3">
        <v>3.15</v>
      </c>
      <c r="L4" s="3">
        <v>1.44</v>
      </c>
      <c r="M4" s="3">
        <v>-19.8</v>
      </c>
      <c r="N4" s="184">
        <v>-25.4</v>
      </c>
      <c r="P4" s="3"/>
      <c r="Q4" s="3"/>
      <c r="R4" s="3"/>
      <c r="S4" s="3"/>
      <c r="T4" s="186"/>
      <c r="U4" s="185"/>
    </row>
    <row r="5" spans="1:21" ht="12.75">
      <c r="A5" s="261"/>
      <c r="B5" s="3">
        <f>'Phone 1_GSM &amp; WCDMA'!K14</f>
        <v>3.52</v>
      </c>
      <c r="C5" s="3">
        <f>'Phone 2_GSM &amp; CDMA'!K14</f>
        <v>3.55</v>
      </c>
      <c r="E5" s="3">
        <f>'Phone 4_GSM &amp; WCDMA'!L14</f>
        <v>3.49</v>
      </c>
      <c r="H5" s="3">
        <f>'Phone 7_GSM &amp; WCDMA'!K14</f>
        <v>3.41</v>
      </c>
      <c r="J5" s="3">
        <v>3.29</v>
      </c>
      <c r="K5" s="3">
        <v>3.18</v>
      </c>
      <c r="L5" s="3">
        <v>1.51</v>
      </c>
      <c r="M5" s="3">
        <v>-19.7</v>
      </c>
      <c r="N5" s="184">
        <v>-25.3</v>
      </c>
      <c r="P5" s="3"/>
      <c r="Q5" s="3"/>
      <c r="R5" s="3"/>
      <c r="S5" s="3"/>
      <c r="T5" s="186"/>
      <c r="U5" s="185"/>
    </row>
    <row r="6" spans="1:21" ht="12.75">
      <c r="A6" s="261"/>
      <c r="B6" s="3">
        <f>'Phone 1_GSM &amp; WCDMA'!K15</f>
        <v>3.5</v>
      </c>
      <c r="C6" s="3"/>
      <c r="E6" s="3"/>
      <c r="H6" s="3"/>
      <c r="J6" s="3">
        <v>3.3</v>
      </c>
      <c r="K6" s="3">
        <v>3.2</v>
      </c>
      <c r="M6" s="3">
        <v>-19.6</v>
      </c>
      <c r="N6" s="184">
        <v>-25.2</v>
      </c>
      <c r="P6" s="3"/>
      <c r="Q6" s="3"/>
      <c r="S6" s="3"/>
      <c r="T6" s="186"/>
      <c r="U6" s="185"/>
    </row>
    <row r="7" spans="1:21" ht="12.75">
      <c r="A7" s="262"/>
      <c r="B7" s="3"/>
      <c r="C7" s="3"/>
      <c r="E7" s="3"/>
      <c r="H7" s="3"/>
      <c r="J7" s="3">
        <v>3.3</v>
      </c>
      <c r="K7" s="3">
        <v>3.21</v>
      </c>
      <c r="M7" s="3">
        <v>-19.6</v>
      </c>
      <c r="N7" s="184">
        <v>-25.1</v>
      </c>
      <c r="P7" s="3"/>
      <c r="Q7" s="3"/>
      <c r="S7" s="3"/>
      <c r="T7" s="186"/>
      <c r="U7" s="185"/>
    </row>
    <row r="8" spans="1:21" ht="12.75">
      <c r="A8" s="260" t="s">
        <v>5</v>
      </c>
      <c r="B8" s="3">
        <f>'Phone 1_GSM &amp; WCDMA'!K25</f>
        <v>3.3</v>
      </c>
      <c r="C8" s="3">
        <f>'Phone 2_GSM &amp; CDMA'!K25</f>
        <v>3.3</v>
      </c>
      <c r="E8" s="3">
        <f>'Phone 4_GSM &amp; WCDMA'!L25</f>
        <v>3.27</v>
      </c>
      <c r="H8" s="3">
        <f>'Phone 7_GSM &amp; WCDMA'!K25</f>
        <v>3.29</v>
      </c>
      <c r="J8" s="3">
        <v>3.38</v>
      </c>
      <c r="K8" s="3">
        <v>3.23</v>
      </c>
      <c r="M8" s="3">
        <v>-19.4</v>
      </c>
      <c r="N8" s="184">
        <v>-23.4</v>
      </c>
      <c r="P8" s="3"/>
      <c r="Q8" s="3"/>
      <c r="S8" s="3"/>
      <c r="T8" s="186"/>
      <c r="U8" s="185"/>
    </row>
    <row r="9" spans="1:20" ht="12.75">
      <c r="A9" s="261"/>
      <c r="B9" s="3">
        <f>'Phone 1_GSM &amp; WCDMA'!K26</f>
        <v>3.52</v>
      </c>
      <c r="C9" s="3">
        <f>'Phone 2_GSM &amp; CDMA'!K26</f>
        <v>3.54</v>
      </c>
      <c r="E9" s="3">
        <f>'Phone 4_GSM &amp; WCDMA'!L26</f>
        <v>3.38</v>
      </c>
      <c r="H9" s="3">
        <f>'Phone 7_GSM &amp; WCDMA'!K26</f>
        <v>3.39</v>
      </c>
      <c r="J9" s="3">
        <v>3.39</v>
      </c>
      <c r="K9" s="3">
        <v>3.24</v>
      </c>
      <c r="M9" s="3">
        <v>-19.4</v>
      </c>
      <c r="N9" s="3">
        <v>-21.8</v>
      </c>
      <c r="P9" s="3"/>
      <c r="Q9" s="3"/>
      <c r="S9" s="3"/>
      <c r="T9" s="186"/>
    </row>
    <row r="10" spans="1:20" ht="12.75">
      <c r="A10" s="261"/>
      <c r="B10" s="3"/>
      <c r="C10" s="3"/>
      <c r="E10" s="3"/>
      <c r="H10" s="3"/>
      <c r="J10" s="3">
        <v>3.41</v>
      </c>
      <c r="K10" s="3">
        <v>3.24</v>
      </c>
      <c r="M10" s="3">
        <v>-19.4</v>
      </c>
      <c r="N10" s="3">
        <v>-21.5</v>
      </c>
      <c r="P10" s="3"/>
      <c r="Q10" s="3"/>
      <c r="S10" s="3"/>
      <c r="T10" s="186"/>
    </row>
    <row r="11" spans="1:20" ht="12.75">
      <c r="A11" s="262"/>
      <c r="B11" s="3"/>
      <c r="C11" s="3"/>
      <c r="E11" s="3"/>
      <c r="H11" s="3"/>
      <c r="J11" s="3">
        <v>3.47</v>
      </c>
      <c r="K11" s="3">
        <v>3.24</v>
      </c>
      <c r="M11" s="3">
        <v>-19.38</v>
      </c>
      <c r="N11" s="3">
        <v>-21.4</v>
      </c>
      <c r="P11" s="3"/>
      <c r="Q11" s="3"/>
      <c r="S11" s="3"/>
      <c r="T11" s="186"/>
    </row>
    <row r="12" spans="1:20" ht="12.75">
      <c r="A12" s="260" t="s">
        <v>6</v>
      </c>
      <c r="B12" s="3">
        <f>'Phone 1_GSM &amp; WCDMA'!K37</f>
        <v>-17</v>
      </c>
      <c r="E12" s="3">
        <f>'Phone 4_GSM &amp; WCDMA'!L37</f>
        <v>-13.8</v>
      </c>
      <c r="H12" s="3">
        <f>'Phone 7_GSM &amp; WCDMA'!K37</f>
        <v>-14.4</v>
      </c>
      <c r="J12" s="3">
        <v>3.49</v>
      </c>
      <c r="K12" s="3">
        <v>3.26</v>
      </c>
      <c r="M12" s="3">
        <v>-19.36</v>
      </c>
      <c r="N12" s="3">
        <v>-21.1</v>
      </c>
      <c r="P12" s="3"/>
      <c r="Q12" s="3"/>
      <c r="S12" s="3"/>
      <c r="T12" s="186"/>
    </row>
    <row r="13" spans="1:20" ht="12.75">
      <c r="A13" s="261"/>
      <c r="B13" s="3">
        <f>'Phone 1_GSM &amp; WCDMA'!K38</f>
        <v>-19.94</v>
      </c>
      <c r="E13" s="3">
        <f>'Phone 4_GSM &amp; WCDMA'!L38</f>
        <v>-20.01</v>
      </c>
      <c r="H13" s="3">
        <f>'Phone 7_GSM &amp; WCDMA'!K38</f>
        <v>-20.71</v>
      </c>
      <c r="J13" s="3">
        <v>3.5</v>
      </c>
      <c r="K13" s="3">
        <v>3.27</v>
      </c>
      <c r="M13" s="3">
        <v>-19.3</v>
      </c>
      <c r="N13" s="3">
        <v>-21</v>
      </c>
      <c r="P13" s="3"/>
      <c r="Q13" s="3"/>
      <c r="S13" s="3"/>
      <c r="T13" s="186"/>
    </row>
    <row r="14" spans="1:20" ht="12.75">
      <c r="A14" s="261"/>
      <c r="B14" s="3">
        <f>'Phone 1_GSM &amp; WCDMA'!K39</f>
        <v>-20.7</v>
      </c>
      <c r="E14" s="3">
        <f>'Phone 4_GSM &amp; WCDMA'!L39</f>
        <v>-20.3</v>
      </c>
      <c r="H14" s="3">
        <f>'Phone 7_GSM &amp; WCDMA'!K39</f>
        <v>-21.4</v>
      </c>
      <c r="J14" s="3">
        <v>3.5</v>
      </c>
      <c r="K14" s="3">
        <v>3.28</v>
      </c>
      <c r="M14" s="3">
        <v>-19.3</v>
      </c>
      <c r="N14" s="3">
        <v>-20.8</v>
      </c>
      <c r="P14" s="3"/>
      <c r="Q14" s="3"/>
      <c r="S14" s="3"/>
      <c r="T14" s="186"/>
    </row>
    <row r="15" spans="1:20" ht="12.75">
      <c r="A15" s="261"/>
      <c r="B15" s="3"/>
      <c r="E15" s="3"/>
      <c r="H15" s="3"/>
      <c r="J15" s="3">
        <v>3.5</v>
      </c>
      <c r="K15" s="3">
        <v>3.29</v>
      </c>
      <c r="M15" s="3">
        <v>-19.3</v>
      </c>
      <c r="N15" s="3">
        <v>-20.71</v>
      </c>
      <c r="P15" s="3"/>
      <c r="Q15" s="3"/>
      <c r="S15" s="3"/>
      <c r="T15" s="186"/>
    </row>
    <row r="16" spans="1:20" ht="12.75">
      <c r="A16" s="261"/>
      <c r="B16" s="3">
        <f>'Phone 1_GSM &amp; WCDMA'!K43</f>
        <v>-21.1</v>
      </c>
      <c r="E16" s="3">
        <f>'Phone 4_GSM &amp; WCDMA'!L43</f>
        <v>-20.2</v>
      </c>
      <c r="H16" s="3">
        <f>'Phone 7_GSM &amp; WCDMA'!K43</f>
        <v>-25.2</v>
      </c>
      <c r="J16" s="194">
        <v>3.5</v>
      </c>
      <c r="K16" s="3"/>
      <c r="M16" s="3">
        <v>-19.3</v>
      </c>
      <c r="N16" s="3">
        <v>-20.7</v>
      </c>
      <c r="P16" s="3"/>
      <c r="Q16" s="3"/>
      <c r="S16" s="3"/>
      <c r="T16" s="186"/>
    </row>
    <row r="17" spans="1:20" ht="12.75">
      <c r="A17" s="262"/>
      <c r="B17" s="3">
        <f>'Phone 1_GSM &amp; WCDMA'!K47</f>
        <v>-21</v>
      </c>
      <c r="E17" s="3">
        <f>'Phone 4_GSM &amp; WCDMA'!L47</f>
        <v>-21.5</v>
      </c>
      <c r="H17" s="3">
        <f>'Phone 7_GSM &amp; WCDMA'!K47</f>
        <v>-25.1</v>
      </c>
      <c r="J17" s="3">
        <v>3.52</v>
      </c>
      <c r="K17" s="3"/>
      <c r="M17" s="3">
        <v>-19.25</v>
      </c>
      <c r="N17" s="3">
        <v>-20.3</v>
      </c>
      <c r="P17" s="3"/>
      <c r="Q17" s="3"/>
      <c r="S17" s="3"/>
      <c r="T17" s="186"/>
    </row>
    <row r="18" spans="1:20" ht="12.75">
      <c r="A18" s="260" t="s">
        <v>7</v>
      </c>
      <c r="B18" s="3">
        <f>'Phone 1_GSM &amp; WCDMA'!K49</f>
        <v>-15.1</v>
      </c>
      <c r="E18" s="3">
        <f>'Phone 4_GSM &amp; WCDMA'!L49</f>
        <v>-13.9</v>
      </c>
      <c r="H18" s="3">
        <f>'Phone 7_GSM &amp; WCDMA'!K49</f>
        <v>-14.4</v>
      </c>
      <c r="J18" s="3">
        <v>3.52</v>
      </c>
      <c r="K18" s="3"/>
      <c r="M18" s="3">
        <v>-19.2</v>
      </c>
      <c r="N18" s="3">
        <v>-20.3</v>
      </c>
      <c r="P18" s="3"/>
      <c r="Q18" s="3"/>
      <c r="S18" s="3"/>
      <c r="T18" s="186"/>
    </row>
    <row r="19" spans="1:20" ht="12.75">
      <c r="A19" s="261"/>
      <c r="B19" s="3">
        <f>'Phone 1_GSM &amp; WCDMA'!K50</f>
        <v>-20.15</v>
      </c>
      <c r="E19" s="3">
        <f>'Phone 4_GSM &amp; WCDMA'!L50</f>
        <v>-20.13</v>
      </c>
      <c r="H19" s="3">
        <f>'Phone 7_GSM &amp; WCDMA'!K50</f>
        <v>-20.1</v>
      </c>
      <c r="J19" s="3">
        <v>3.54</v>
      </c>
      <c r="K19" s="3"/>
      <c r="M19" s="3">
        <v>-19.2</v>
      </c>
      <c r="N19" s="3">
        <v>-20.2</v>
      </c>
      <c r="P19" s="3"/>
      <c r="Q19" s="3"/>
      <c r="S19" s="3"/>
      <c r="T19" s="186"/>
    </row>
    <row r="20" spans="1:20" ht="12.75">
      <c r="A20" s="261"/>
      <c r="B20" s="3">
        <f>'Phone 1_GSM &amp; WCDMA'!K51</f>
        <v>-19.9</v>
      </c>
      <c r="E20" s="3">
        <f>'Phone 4_GSM &amp; WCDMA'!L51</f>
        <v>-20.3</v>
      </c>
      <c r="H20" s="3">
        <f>'Phone 7_GSM &amp; WCDMA'!K51</f>
        <v>-25.4</v>
      </c>
      <c r="J20" s="3">
        <v>3.55</v>
      </c>
      <c r="K20" s="3"/>
      <c r="M20" s="3">
        <v>-19.2</v>
      </c>
      <c r="N20" s="3">
        <v>-20.15</v>
      </c>
      <c r="P20" s="3"/>
      <c r="Q20" s="3"/>
      <c r="S20" s="3"/>
      <c r="T20" s="186"/>
    </row>
    <row r="21" spans="1:20" ht="12.75">
      <c r="A21" s="261"/>
      <c r="B21" s="3"/>
      <c r="E21" s="3"/>
      <c r="H21" s="3"/>
      <c r="J21" s="3"/>
      <c r="K21" s="3"/>
      <c r="M21" s="3">
        <v>-19.16</v>
      </c>
      <c r="N21" s="3">
        <v>-20.13</v>
      </c>
      <c r="P21" s="3"/>
      <c r="Q21" s="3"/>
      <c r="S21" s="3"/>
      <c r="T21" s="186"/>
    </row>
    <row r="22" spans="1:20" ht="12.75">
      <c r="A22" s="261"/>
      <c r="B22" s="3">
        <f>'Phone 1_GSM &amp; WCDMA'!K55</f>
        <v>-19.9</v>
      </c>
      <c r="E22" s="3">
        <f>'Phone 4_GSM &amp; WCDMA'!L55</f>
        <v>-20.8</v>
      </c>
      <c r="H22" s="3">
        <f>'Phone 7_GSM &amp; WCDMA'!K55</f>
        <v>-25.3</v>
      </c>
      <c r="J22" s="3"/>
      <c r="K22" s="3"/>
      <c r="M22" s="3">
        <v>-19.13</v>
      </c>
      <c r="N22" s="3">
        <v>-20.1</v>
      </c>
      <c r="P22" s="3"/>
      <c r="Q22" s="3"/>
      <c r="S22" s="3"/>
      <c r="T22" s="186"/>
    </row>
    <row r="23" spans="1:20" ht="12.75">
      <c r="A23" s="262"/>
      <c r="B23" s="3">
        <f>'Phone 1_GSM &amp; WCDMA'!K59</f>
        <v>-20.1</v>
      </c>
      <c r="E23" s="3">
        <f>'Phone 4_GSM &amp; WCDMA'!L59</f>
        <v>-21.8</v>
      </c>
      <c r="H23" s="3">
        <f>'Phone 7_GSM &amp; WCDMA'!K59</f>
        <v>-23.4</v>
      </c>
      <c r="J23" s="3"/>
      <c r="K23" s="3"/>
      <c r="M23" s="3">
        <v>-19.12</v>
      </c>
      <c r="N23" s="3">
        <v>-20.1</v>
      </c>
      <c r="P23" s="3"/>
      <c r="Q23" s="3"/>
      <c r="S23" s="3"/>
      <c r="T23" s="186"/>
    </row>
    <row r="24" spans="1:20" ht="12.75">
      <c r="A24" s="253" t="s">
        <v>107</v>
      </c>
      <c r="B24" s="3"/>
      <c r="C24" s="3">
        <f>'Phone 2_GSM &amp; CDMA'!K37</f>
        <v>-19.25</v>
      </c>
      <c r="F24" s="3">
        <f>'Phone 5_CDMA'!K13</f>
        <v>-18.3</v>
      </c>
      <c r="G24" s="3">
        <f>'Phone 6_CDMA'!K13</f>
        <v>-19.12</v>
      </c>
      <c r="J24" s="3"/>
      <c r="K24" s="3"/>
      <c r="M24" s="3">
        <v>-19.12</v>
      </c>
      <c r="N24" s="3">
        <v>-20.01</v>
      </c>
      <c r="P24" s="3"/>
      <c r="Q24" s="3"/>
      <c r="S24" s="3"/>
      <c r="T24" s="186"/>
    </row>
    <row r="25" spans="1:20" ht="12.75">
      <c r="A25" s="258"/>
      <c r="B25" s="3"/>
      <c r="C25" s="3">
        <f>'Phone 2_GSM &amp; CDMA'!K38</f>
        <v>-19.13</v>
      </c>
      <c r="F25" s="3"/>
      <c r="G25" s="3">
        <f>'Phone 6_CDMA'!K14</f>
        <v>-19.12</v>
      </c>
      <c r="J25" s="3"/>
      <c r="K25" s="3"/>
      <c r="M25" s="3">
        <v>-19.1</v>
      </c>
      <c r="N25" s="3">
        <v>-19.94</v>
      </c>
      <c r="P25" s="3"/>
      <c r="Q25" s="3"/>
      <c r="S25" s="3"/>
      <c r="T25" s="186"/>
    </row>
    <row r="26" spans="1:20" ht="12.75">
      <c r="A26" s="258"/>
      <c r="B26" s="3"/>
      <c r="C26" s="3">
        <f>'Phone 2_GSM &amp; CDMA'!K39</f>
        <v>-19.3</v>
      </c>
      <c r="F26" s="3">
        <f>'Phone 5_CDMA'!K15</f>
        <v>-19.4</v>
      </c>
      <c r="G26" s="3">
        <f>'Phone 6_CDMA'!K15</f>
        <v>-19.1</v>
      </c>
      <c r="J26" s="3"/>
      <c r="K26" s="3"/>
      <c r="M26" s="3">
        <v>-19.1</v>
      </c>
      <c r="N26" s="3">
        <v>-19.9</v>
      </c>
      <c r="P26" s="3"/>
      <c r="Q26" s="3"/>
      <c r="S26" s="3"/>
      <c r="T26" s="186"/>
    </row>
    <row r="27" spans="1:20" ht="12.75">
      <c r="A27" s="258"/>
      <c r="B27" s="3"/>
      <c r="C27" s="3"/>
      <c r="F27" s="3"/>
      <c r="G27" s="3"/>
      <c r="J27" s="3"/>
      <c r="K27" s="3"/>
      <c r="M27" s="3">
        <v>-19.1</v>
      </c>
      <c r="N27" s="3">
        <v>-19.9</v>
      </c>
      <c r="P27" s="3"/>
      <c r="Q27" s="3"/>
      <c r="S27" s="3"/>
      <c r="T27" s="186"/>
    </row>
    <row r="28" spans="1:20" ht="12.75">
      <c r="A28" s="258"/>
      <c r="B28" s="3"/>
      <c r="C28" s="3">
        <f>'Phone 2_GSM &amp; CDMA'!K43</f>
        <v>-19.3</v>
      </c>
      <c r="F28" s="3">
        <f>'Phone 5_CDMA'!K19</f>
        <v>-19.1</v>
      </c>
      <c r="G28" s="3">
        <f>'Phone 6_CDMA'!K19</f>
        <v>-19.1</v>
      </c>
      <c r="J28" s="3"/>
      <c r="M28" s="3">
        <v>-18.8</v>
      </c>
      <c r="N28" s="184">
        <v>-17</v>
      </c>
      <c r="P28" s="3"/>
      <c r="S28" s="3"/>
      <c r="T28" s="186"/>
    </row>
    <row r="29" spans="1:20" ht="12.75">
      <c r="A29" s="259"/>
      <c r="B29" s="3"/>
      <c r="C29" s="3">
        <f>'Phone 2_GSM &amp; CDMA'!K47</f>
        <v>-19.3</v>
      </c>
      <c r="F29" s="3">
        <f>'Phone 5_CDMA'!K23</f>
        <v>-19.2</v>
      </c>
      <c r="G29" s="3">
        <f>'Phone 6_CDMA'!K23</f>
        <v>-19.2</v>
      </c>
      <c r="J29" s="3"/>
      <c r="M29" s="3">
        <v>-18.5</v>
      </c>
      <c r="N29" s="184">
        <v>-15.1</v>
      </c>
      <c r="P29" s="3"/>
      <c r="S29" s="3"/>
      <c r="T29" s="186"/>
    </row>
    <row r="30" spans="1:20" ht="12.75" customHeight="1">
      <c r="A30" s="253" t="s">
        <v>106</v>
      </c>
      <c r="B30" s="3"/>
      <c r="C30" s="3">
        <f>'Phone 2_GSM &amp; CDMA'!K49</f>
        <v>3.23</v>
      </c>
      <c r="F30" s="3">
        <f>'Phone 5_CDMA'!K25</f>
        <v>3.27</v>
      </c>
      <c r="G30" s="3">
        <f>'Phone 6_CDMA'!K25</f>
        <v>3.29</v>
      </c>
      <c r="J30" s="3"/>
      <c r="M30" s="3">
        <v>-18.5</v>
      </c>
      <c r="N30" s="184">
        <v>-14.4</v>
      </c>
      <c r="P30" s="3"/>
      <c r="S30" s="3"/>
      <c r="T30" s="186"/>
    </row>
    <row r="31" spans="1:20" ht="12.75">
      <c r="A31" s="258"/>
      <c r="B31" s="3"/>
      <c r="C31" s="3">
        <f>'Phone 2_GSM &amp; CDMA'!K50</f>
        <v>3.21</v>
      </c>
      <c r="F31" s="3"/>
      <c r="G31" s="3">
        <f>'Phone 6_CDMA'!K26</f>
        <v>3.28</v>
      </c>
      <c r="J31" s="3"/>
      <c r="M31" s="3">
        <v>-18.3</v>
      </c>
      <c r="N31" s="184">
        <v>-14.4</v>
      </c>
      <c r="P31" s="3"/>
      <c r="S31" s="3"/>
      <c r="T31" s="186"/>
    </row>
    <row r="32" spans="1:20" ht="12.75">
      <c r="A32" s="258"/>
      <c r="B32" s="3"/>
      <c r="C32" s="3">
        <f>'Phone 2_GSM &amp; CDMA'!K51</f>
        <v>3.2</v>
      </c>
      <c r="F32" s="3"/>
      <c r="G32" s="3"/>
      <c r="J32" s="3"/>
      <c r="M32" s="3">
        <v>-18.1</v>
      </c>
      <c r="N32" s="184">
        <v>-13.9</v>
      </c>
      <c r="P32" s="3"/>
      <c r="S32" s="3"/>
      <c r="T32" s="186"/>
    </row>
    <row r="33" spans="1:20" ht="12.75">
      <c r="A33" s="259"/>
      <c r="B33" s="3"/>
      <c r="C33" s="3"/>
      <c r="F33" s="3"/>
      <c r="G33" s="3"/>
      <c r="J33" s="3"/>
      <c r="M33" s="3"/>
      <c r="N33" s="184">
        <v>-13.8</v>
      </c>
      <c r="P33" s="3"/>
      <c r="S33" s="3"/>
      <c r="T33" s="186"/>
    </row>
    <row r="34" spans="1:20" ht="12.75">
      <c r="A34" s="253" t="s">
        <v>108</v>
      </c>
      <c r="B34" s="3"/>
      <c r="C34" s="3">
        <f>'Phone 2_GSM &amp; CDMA'!K61</f>
        <v>-19.16</v>
      </c>
      <c r="F34" s="3">
        <f>'Phone 5_CDMA'!K37</f>
        <v>-19.36</v>
      </c>
      <c r="G34" s="3">
        <f>'Phone 6_CDMA'!K37</f>
        <v>-19.38</v>
      </c>
      <c r="J34" s="3"/>
      <c r="M34" s="3"/>
      <c r="N34" s="3"/>
      <c r="P34" s="3"/>
      <c r="S34" s="3"/>
      <c r="T34" s="186"/>
    </row>
    <row r="35" spans="1:20" ht="12.75">
      <c r="A35" s="258"/>
      <c r="B35" s="3"/>
      <c r="C35" s="3">
        <f>'Phone 2_GSM &amp; CDMA'!K62</f>
        <v>-19.3</v>
      </c>
      <c r="F35" s="3">
        <f>'Phone 5_CDMA'!K42</f>
        <v>-18.5</v>
      </c>
      <c r="G35" s="3">
        <f>'Phone 6_CDMA'!K38</f>
        <v>-18.5</v>
      </c>
      <c r="J35" s="3"/>
      <c r="M35" s="3"/>
      <c r="N35" s="3"/>
      <c r="P35" s="3"/>
      <c r="S35" s="3"/>
      <c r="T35" s="186"/>
    </row>
    <row r="36" spans="1:20" ht="12.75">
      <c r="A36" s="258"/>
      <c r="B36" s="3"/>
      <c r="C36" s="3">
        <f>'Phone 2_GSM &amp; CDMA'!K63</f>
        <v>-19.2</v>
      </c>
      <c r="F36" s="3">
        <f>'Phone 5_CDMA'!K39</f>
        <v>-19.4</v>
      </c>
      <c r="G36" s="3">
        <f>'Phone 6_CDMA'!K39</f>
        <v>-18.8</v>
      </c>
      <c r="M36" s="3"/>
      <c r="N36" s="3"/>
      <c r="S36" s="3"/>
      <c r="T36" s="186"/>
    </row>
    <row r="37" spans="1:20" ht="12.75">
      <c r="A37" s="258"/>
      <c r="B37" s="3"/>
      <c r="C37" s="3"/>
      <c r="F37" s="3"/>
      <c r="G37" s="3"/>
      <c r="M37" s="3"/>
      <c r="N37" s="3"/>
      <c r="S37" s="3"/>
      <c r="T37" s="186"/>
    </row>
    <row r="38" spans="1:20" ht="12.75">
      <c r="A38" s="258"/>
      <c r="B38" s="3"/>
      <c r="C38" s="3">
        <f>'Phone 2_GSM &amp; CDMA'!K67</f>
        <v>-19.7</v>
      </c>
      <c r="F38" s="3">
        <f>'Phone 5_CDMA'!K43</f>
        <v>-19.6</v>
      </c>
      <c r="G38" s="3">
        <f>'Phone 6_CDMA'!K43</f>
        <v>-19.8</v>
      </c>
      <c r="M38" s="3"/>
      <c r="N38" s="3"/>
      <c r="S38" s="3"/>
      <c r="T38" s="186"/>
    </row>
    <row r="39" spans="1:20" ht="12.75">
      <c r="A39" s="259"/>
      <c r="B39" s="3"/>
      <c r="C39" s="3">
        <f>'Phone 2_GSM &amp; CDMA'!K71</f>
        <v>-19.4</v>
      </c>
      <c r="F39" s="3">
        <f>'Phone 5_CDMA'!K47</f>
        <v>-19.6</v>
      </c>
      <c r="G39" s="3">
        <f>'Phone 6_CDMA'!K47</f>
        <v>-18.1</v>
      </c>
      <c r="M39" s="3"/>
      <c r="N39" s="3"/>
      <c r="S39" s="3"/>
      <c r="T39" s="186"/>
    </row>
    <row r="40" spans="1:7" ht="12.75">
      <c r="A40" s="253" t="s">
        <v>109</v>
      </c>
      <c r="B40" s="3"/>
      <c r="C40" s="3">
        <f>'Phone 2_GSM &amp; CDMA'!K73</f>
        <v>3.26</v>
      </c>
      <c r="F40" s="3">
        <f>'Phone 5_CDMA'!K49</f>
        <v>3.24</v>
      </c>
      <c r="G40" s="3">
        <f>'Phone 6_CDMA'!K49</f>
        <v>3.24</v>
      </c>
    </row>
    <row r="41" spans="1:14" ht="12.75">
      <c r="A41" s="258"/>
      <c r="B41" s="3"/>
      <c r="C41" s="3">
        <f>'Phone 2_GSM &amp; CDMA'!K74</f>
        <v>3.24</v>
      </c>
      <c r="F41" s="3">
        <f>'Phone 5_CDMA'!K54</f>
        <v>3.15</v>
      </c>
      <c r="G41" s="3">
        <f>'Phone 6_CDMA'!K50</f>
        <v>3.18</v>
      </c>
      <c r="J41" s="256" t="s">
        <v>122</v>
      </c>
      <c r="K41" s="257" t="s">
        <v>123</v>
      </c>
      <c r="L41" s="257" t="s">
        <v>124</v>
      </c>
      <c r="M41" s="257" t="s">
        <v>125</v>
      </c>
      <c r="N41" s="257" t="s">
        <v>31</v>
      </c>
    </row>
    <row r="42" spans="1:14" ht="12.75">
      <c r="A42" s="258"/>
      <c r="C42" s="3"/>
      <c r="F42" s="3"/>
      <c r="G42" s="3"/>
      <c r="J42" s="256"/>
      <c r="K42" s="257"/>
      <c r="L42" s="257"/>
      <c r="M42" s="257"/>
      <c r="N42" s="257"/>
    </row>
    <row r="43" spans="1:14" ht="12.75">
      <c r="A43" s="259"/>
      <c r="C43" s="3"/>
      <c r="F43" s="3"/>
      <c r="G43" s="3"/>
      <c r="I43" s="182" t="s">
        <v>131</v>
      </c>
      <c r="J43" s="3">
        <f>AVERAGE(J4:J20)</f>
        <v>3.4370588235294117</v>
      </c>
      <c r="K43" s="3">
        <f>AVERAGE(K4:K15)</f>
        <v>3.2325000000000004</v>
      </c>
      <c r="L43" s="3">
        <f>AVERAGE(L4:L5)</f>
        <v>1.475</v>
      </c>
      <c r="M43" s="3">
        <f>AVERAGE(M4:M32)</f>
        <v>-19.16275862068966</v>
      </c>
      <c r="N43" s="3">
        <f>AVERAGE(N4:N33)</f>
        <v>-20.101333333333333</v>
      </c>
    </row>
    <row r="44" spans="1:14" ht="12.75">
      <c r="A44" s="179" t="s">
        <v>55</v>
      </c>
      <c r="C44" s="3"/>
      <c r="D44" s="3">
        <f>'Phone 3_iDEN'!K13</f>
        <v>1.51</v>
      </c>
      <c r="I44" s="182" t="s">
        <v>132</v>
      </c>
      <c r="J44" s="3">
        <f>STDEV(J4:J20)</f>
        <v>0.09687393263167778</v>
      </c>
      <c r="K44" s="3">
        <f>STDEV(K4:K15)</f>
        <v>0.04158780415633232</v>
      </c>
      <c r="L44" s="3">
        <f>STDEV(L4:L5)</f>
        <v>0.04949747468305448</v>
      </c>
      <c r="M44" s="3">
        <f>STDEV(M4:M32)</f>
        <v>0.39277307654049093</v>
      </c>
      <c r="N44" s="3">
        <f>STDEV(N4:N33)</f>
        <v>3.2405254292277084</v>
      </c>
    </row>
    <row r="45" spans="1:14" ht="12.75">
      <c r="A45" s="179" t="s">
        <v>56</v>
      </c>
      <c r="C45" s="3"/>
      <c r="D45" s="3">
        <f>'Phone 3_iDEN'!K16</f>
        <v>1.44</v>
      </c>
      <c r="I45" s="182" t="s">
        <v>133</v>
      </c>
      <c r="J45" s="3">
        <f>MAX(J4:J20)</f>
        <v>3.55</v>
      </c>
      <c r="K45" s="3">
        <f>MAX(K4:K15)</f>
        <v>3.29</v>
      </c>
      <c r="L45" s="3">
        <f>MAX(L4:L5)</f>
        <v>1.51</v>
      </c>
      <c r="M45" s="3">
        <f>MAX(M4:M32)</f>
        <v>-18.1</v>
      </c>
      <c r="N45" s="3">
        <f>MAX(N4:N33)</f>
        <v>-13.8</v>
      </c>
    </row>
    <row r="46" spans="9:14" ht="12.75">
      <c r="I46" s="182" t="s">
        <v>134</v>
      </c>
      <c r="J46" s="3">
        <f>MIN(J4:J20)</f>
        <v>3.27</v>
      </c>
      <c r="K46" s="3">
        <f>MIN(K4:K15)</f>
        <v>3.15</v>
      </c>
      <c r="L46" s="3">
        <f>MIN(L4:L5)</f>
        <v>1.44</v>
      </c>
      <c r="M46" s="3">
        <f>MIN(M4:M32)</f>
        <v>-19.8</v>
      </c>
      <c r="N46" s="3">
        <f>MIN(N4:N33)</f>
        <v>-25.4</v>
      </c>
    </row>
    <row r="47" spans="9:14" ht="12.75">
      <c r="I47" s="183" t="s">
        <v>135</v>
      </c>
      <c r="J47" s="3">
        <f>J45-J46</f>
        <v>0.2799999999999998</v>
      </c>
      <c r="K47" s="3">
        <f>K45-K46</f>
        <v>0.14000000000000012</v>
      </c>
      <c r="L47" s="3">
        <f>L45-L46</f>
        <v>0.07000000000000006</v>
      </c>
      <c r="M47" s="3">
        <f>M45-M46</f>
        <v>1.6999999999999993</v>
      </c>
      <c r="N47" s="3">
        <f>N45-N46</f>
        <v>11.599999999999998</v>
      </c>
    </row>
    <row r="49" spans="8:14" ht="12.75" customHeight="1">
      <c r="H49" s="253" t="s">
        <v>137</v>
      </c>
      <c r="I49" s="182" t="s">
        <v>131</v>
      </c>
      <c r="N49" s="3">
        <f>AVERAGE(N9:N27)</f>
        <v>-20.528421052631575</v>
      </c>
    </row>
    <row r="50" spans="8:14" ht="12.75">
      <c r="H50" s="254"/>
      <c r="I50" s="182" t="s">
        <v>132</v>
      </c>
      <c r="N50" s="3">
        <f>STDEV(N9:N27)</f>
        <v>0.5912253110457977</v>
      </c>
    </row>
    <row r="51" spans="8:14" ht="12.75">
      <c r="H51" s="254"/>
      <c r="I51" s="182" t="s">
        <v>133</v>
      </c>
      <c r="N51" s="3">
        <f>MAX(N9:N27)</f>
        <v>-19.9</v>
      </c>
    </row>
    <row r="52" spans="8:14" ht="12.75">
      <c r="H52" s="254"/>
      <c r="I52" s="182" t="s">
        <v>134</v>
      </c>
      <c r="N52" s="3">
        <f>MIN(N9:N27)</f>
        <v>-21.8</v>
      </c>
    </row>
    <row r="53" spans="8:14" ht="12.75">
      <c r="H53" s="255"/>
      <c r="I53" s="183" t="s">
        <v>135</v>
      </c>
      <c r="N53" s="3">
        <f>N51-N52</f>
        <v>1.9000000000000021</v>
      </c>
    </row>
  </sheetData>
  <sheetProtection/>
  <mergeCells count="19">
    <mergeCell ref="M2:M3"/>
    <mergeCell ref="A8:A11"/>
    <mergeCell ref="A12:A17"/>
    <mergeCell ref="A18:A23"/>
    <mergeCell ref="A24:A29"/>
    <mergeCell ref="M41:M42"/>
    <mergeCell ref="N41:N42"/>
    <mergeCell ref="N2:N3"/>
    <mergeCell ref="A30:A33"/>
    <mergeCell ref="A34:A39"/>
    <mergeCell ref="A40:A43"/>
    <mergeCell ref="K2:K3"/>
    <mergeCell ref="J2:J3"/>
    <mergeCell ref="L2:L3"/>
    <mergeCell ref="A4:A7"/>
    <mergeCell ref="H49:H53"/>
    <mergeCell ref="J41:J42"/>
    <mergeCell ref="K41:K42"/>
    <mergeCell ref="L41:L42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01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12.8515625" style="0" bestFit="1" customWidth="1"/>
  </cols>
  <sheetData>
    <row r="2" spans="10:20" ht="12.75">
      <c r="J2" s="256" t="s">
        <v>122</v>
      </c>
      <c r="K2" s="257" t="s">
        <v>123</v>
      </c>
      <c r="L2" s="257" t="s">
        <v>124</v>
      </c>
      <c r="M2" s="257" t="s">
        <v>125</v>
      </c>
      <c r="N2" s="257" t="s">
        <v>31</v>
      </c>
      <c r="P2" s="195"/>
      <c r="Q2" s="195"/>
      <c r="R2" s="195"/>
      <c r="S2" s="195"/>
      <c r="T2" s="195"/>
    </row>
    <row r="3" spans="2:20" ht="12.75">
      <c r="B3" s="180" t="s">
        <v>115</v>
      </c>
      <c r="C3" s="180" t="s">
        <v>116</v>
      </c>
      <c r="D3" s="180" t="s">
        <v>117</v>
      </c>
      <c r="E3" s="180" t="s">
        <v>118</v>
      </c>
      <c r="F3" s="180" t="s">
        <v>119</v>
      </c>
      <c r="G3" s="180" t="s">
        <v>120</v>
      </c>
      <c r="H3" s="180" t="s">
        <v>121</v>
      </c>
      <c r="J3" s="256"/>
      <c r="K3" s="257"/>
      <c r="L3" s="257"/>
      <c r="M3" s="257"/>
      <c r="N3" s="257"/>
      <c r="P3" s="195"/>
      <c r="Q3" s="195"/>
      <c r="R3" s="195"/>
      <c r="S3" s="195"/>
      <c r="T3" s="195"/>
    </row>
    <row r="4" spans="1:20" ht="12.75">
      <c r="A4" s="260" t="s">
        <v>3</v>
      </c>
      <c r="B4" s="3">
        <f>'Phone 1_GSM &amp; WCDMA'!P13</f>
        <v>-2.032658949139808</v>
      </c>
      <c r="C4" s="3">
        <f>'Phone 2_GSM &amp; CDMA'!P13</f>
        <v>-2.0326589491398153</v>
      </c>
      <c r="E4" s="3">
        <f>'Phone 4_GSM &amp; WCDMA'!Q13</f>
        <v>-2.0626589491398164</v>
      </c>
      <c r="H4" s="3">
        <f>'Phone 7_GSM &amp; WCDMA'!P13</f>
        <v>-2.0326589491398153</v>
      </c>
      <c r="J4" s="3">
        <v>-2.2873524070821887</v>
      </c>
      <c r="K4" s="3">
        <v>0.004476278773481113</v>
      </c>
      <c r="L4" s="3">
        <v>-2.9388846701263915</v>
      </c>
      <c r="M4" s="3">
        <v>-14.056744494103445</v>
      </c>
      <c r="N4" s="184">
        <v>-19.486427475652853</v>
      </c>
      <c r="P4" s="3"/>
      <c r="Q4" s="3"/>
      <c r="R4" s="3"/>
      <c r="S4" s="3"/>
      <c r="T4" s="186"/>
    </row>
    <row r="5" spans="1:20" ht="12.75">
      <c r="A5" s="261"/>
      <c r="B5" s="3">
        <f>'Phone 1_GSM &amp; WCDMA'!P14</f>
        <v>-2.1376379346798373</v>
      </c>
      <c r="C5" s="3">
        <f>'Phone 2_GSM &amp; CDMA'!P14</f>
        <v>-2.2873524070821887</v>
      </c>
      <c r="E5" s="3">
        <f>'Phone 4_GSM &amp; WCDMA'!Q14</f>
        <v>-2.045728710485797</v>
      </c>
      <c r="H5" s="3">
        <f>'Phone 7_GSM &amp; WCDMA'!P14</f>
        <v>-2.1226589491398187</v>
      </c>
      <c r="J5" s="3">
        <v>-2.2676570289683653</v>
      </c>
      <c r="K5" s="3">
        <v>0.17363319905924968</v>
      </c>
      <c r="L5" s="3">
        <v>-2.160138859143011</v>
      </c>
      <c r="M5" s="3">
        <v>-13.956744494103443</v>
      </c>
      <c r="N5" s="184">
        <v>-19.386427475652848</v>
      </c>
      <c r="P5" s="3"/>
      <c r="Q5" s="3"/>
      <c r="R5" s="3"/>
      <c r="S5" s="3"/>
      <c r="T5" s="186"/>
    </row>
    <row r="6" spans="1:20" ht="12.75">
      <c r="A6" s="261"/>
      <c r="B6" s="3">
        <f>'Phone 1_GSM &amp; WCDMA'!P15</f>
        <v>-2.127320662580857</v>
      </c>
      <c r="C6" s="3"/>
      <c r="E6" s="3"/>
      <c r="H6" s="3"/>
      <c r="J6" s="3">
        <v>-2.1420840654719555</v>
      </c>
      <c r="K6" s="3">
        <v>0.20587360189839998</v>
      </c>
      <c r="L6" s="3"/>
      <c r="M6" s="3">
        <v>-13.856744494103445</v>
      </c>
      <c r="N6" s="184">
        <v>-19.112703891951007</v>
      </c>
      <c r="P6" s="3"/>
      <c r="Q6" s="3"/>
      <c r="R6" s="3"/>
      <c r="S6" s="3"/>
      <c r="T6" s="186"/>
    </row>
    <row r="7" spans="1:20" ht="12.75">
      <c r="A7" s="261"/>
      <c r="B7" s="3"/>
      <c r="C7" s="3"/>
      <c r="E7" s="3"/>
      <c r="H7" s="3"/>
      <c r="J7" s="3">
        <v>-2.1376379346798373</v>
      </c>
      <c r="K7" s="3">
        <v>0.2879159345280442</v>
      </c>
      <c r="L7" s="3"/>
      <c r="M7" s="3">
        <v>-13.856744494103445</v>
      </c>
      <c r="N7" s="184">
        <v>-19.012703891951</v>
      </c>
      <c r="P7" s="3"/>
      <c r="Q7" s="3"/>
      <c r="R7" s="3"/>
      <c r="S7" s="3"/>
      <c r="T7" s="186"/>
    </row>
    <row r="8" spans="1:20" ht="12.75">
      <c r="A8" s="261"/>
      <c r="B8" s="3"/>
      <c r="C8" s="3"/>
      <c r="E8" s="3"/>
      <c r="H8" s="3"/>
      <c r="J8" s="3">
        <v>-2.127320662580857</v>
      </c>
      <c r="K8" s="3">
        <v>0.30587360189840496</v>
      </c>
      <c r="L8" s="3"/>
      <c r="M8" s="3">
        <v>-13.656744494103442</v>
      </c>
      <c r="N8" s="184">
        <v>-17.486427475652853</v>
      </c>
      <c r="P8" s="3"/>
      <c r="Q8" s="3"/>
      <c r="R8" s="3"/>
      <c r="S8" s="3"/>
      <c r="T8" s="186"/>
    </row>
    <row r="9" spans="1:20" ht="12.75">
      <c r="A9" s="261"/>
      <c r="B9" s="3"/>
      <c r="C9" s="3"/>
      <c r="E9" s="3"/>
      <c r="H9" s="3"/>
      <c r="J9" s="3">
        <v>-2.1249821663872233</v>
      </c>
      <c r="K9" s="3">
        <v>0.35040461871102835</v>
      </c>
      <c r="L9" s="3"/>
      <c r="M9" s="3">
        <v>-13.656744494103439</v>
      </c>
      <c r="N9" s="3">
        <v>-15.886427475652855</v>
      </c>
      <c r="P9" s="3"/>
      <c r="Q9" s="3"/>
      <c r="R9" s="3"/>
      <c r="S9" s="3"/>
      <c r="T9" s="186"/>
    </row>
    <row r="10" spans="1:20" ht="12.75">
      <c r="A10" s="261"/>
      <c r="B10" s="3"/>
      <c r="C10" s="3"/>
      <c r="E10" s="3"/>
      <c r="H10" s="3"/>
      <c r="J10" s="3">
        <v>-2.1226589491398187</v>
      </c>
      <c r="K10" s="3">
        <v>0.40609728718565563</v>
      </c>
      <c r="L10" s="3"/>
      <c r="M10" s="3">
        <v>-13.456744494103443</v>
      </c>
      <c r="N10" s="3">
        <v>-15.412703891951004</v>
      </c>
      <c r="P10" s="3"/>
      <c r="Q10" s="3"/>
      <c r="R10" s="3"/>
      <c r="S10" s="3"/>
      <c r="T10" s="186"/>
    </row>
    <row r="11" spans="1:20" ht="12.75">
      <c r="A11" s="261"/>
      <c r="B11" s="3"/>
      <c r="C11" s="3"/>
      <c r="E11" s="3"/>
      <c r="H11" s="3"/>
      <c r="J11" s="3">
        <v>-2.1220840654719524</v>
      </c>
      <c r="K11" s="3">
        <v>0.4060972871856592</v>
      </c>
      <c r="L11" s="3"/>
      <c r="M11" s="3">
        <v>-13.3</v>
      </c>
      <c r="N11" s="3">
        <v>-15.312703891950996</v>
      </c>
      <c r="P11" s="3"/>
      <c r="Q11" s="3"/>
      <c r="R11" s="3"/>
      <c r="S11" s="3"/>
      <c r="T11" s="186"/>
    </row>
    <row r="12" spans="1:20" ht="12.75">
      <c r="A12" s="261"/>
      <c r="B12" s="3"/>
      <c r="C12" s="3"/>
      <c r="E12" s="3"/>
      <c r="H12" s="3"/>
      <c r="J12" s="3">
        <v>-2.1120840654719544</v>
      </c>
      <c r="K12" s="3">
        <v>0.4104046187110342</v>
      </c>
      <c r="L12" s="3"/>
      <c r="M12" s="3">
        <v>-13.292703891950996</v>
      </c>
      <c r="N12" s="3">
        <v>-15.012703891950999</v>
      </c>
      <c r="P12" s="3"/>
      <c r="Q12" s="3"/>
      <c r="R12" s="3"/>
      <c r="S12" s="3"/>
      <c r="T12" s="186"/>
    </row>
    <row r="13" spans="1:20" ht="12.75">
      <c r="A13" s="261"/>
      <c r="B13" s="3"/>
      <c r="C13" s="3"/>
      <c r="E13" s="3"/>
      <c r="H13" s="3"/>
      <c r="J13" s="3">
        <v>-2.1120840654719473</v>
      </c>
      <c r="K13" s="3">
        <v>0.64730411942422</v>
      </c>
      <c r="L13" s="3"/>
      <c r="M13" s="3">
        <v>-13.272703891950997</v>
      </c>
      <c r="N13" s="3">
        <v>-14.912703891950997</v>
      </c>
      <c r="P13" s="3"/>
      <c r="Q13" s="3"/>
      <c r="R13" s="3"/>
      <c r="S13" s="3"/>
      <c r="T13" s="186"/>
    </row>
    <row r="14" spans="1:20" ht="12.75">
      <c r="A14" s="261"/>
      <c r="B14" s="3"/>
      <c r="C14" s="3"/>
      <c r="E14" s="3"/>
      <c r="H14" s="3"/>
      <c r="J14" s="3">
        <v>-2.0663668009407488</v>
      </c>
      <c r="K14" s="3">
        <v>0.6997747727084942</v>
      </c>
      <c r="M14" s="3">
        <v>-13.135434685324903</v>
      </c>
      <c r="N14" s="3">
        <v>-14.886427475652855</v>
      </c>
      <c r="P14" s="3"/>
      <c r="Q14" s="3"/>
      <c r="R14" s="3"/>
      <c r="S14" s="3"/>
      <c r="T14" s="186"/>
    </row>
    <row r="15" spans="1:20" ht="12.75">
      <c r="A15" s="262"/>
      <c r="B15" s="3"/>
      <c r="C15" s="3"/>
      <c r="E15" s="3"/>
      <c r="H15" s="3"/>
      <c r="J15" s="3">
        <v>-2.0626589491398164</v>
      </c>
      <c r="K15" s="3">
        <v>0.7397747727084933</v>
      </c>
      <c r="M15" s="3">
        <v>-13.072703891950997</v>
      </c>
      <c r="N15" s="3">
        <v>-14.612703891950996</v>
      </c>
      <c r="P15" s="3"/>
      <c r="Q15" s="3"/>
      <c r="R15" s="3"/>
      <c r="S15" s="3"/>
      <c r="T15" s="186"/>
    </row>
    <row r="16" spans="1:20" ht="12.75">
      <c r="A16" s="260" t="s">
        <v>5</v>
      </c>
      <c r="B16" s="3">
        <f>'Phone 1_GSM &amp; WCDMA'!P25</f>
        <v>-2.1120840654719544</v>
      </c>
      <c r="C16" s="3">
        <f>'Phone 2_GSM &amp; CDMA'!P25</f>
        <v>-2.1120840654719473</v>
      </c>
      <c r="E16" s="3">
        <f>'Phone 4_GSM &amp; WCDMA'!Q25</f>
        <v>-2.1420840654719555</v>
      </c>
      <c r="H16" s="3">
        <f>'Phone 7_GSM &amp; WCDMA'!P25</f>
        <v>-2.1220840654719524</v>
      </c>
      <c r="J16" s="3">
        <v>-2.045728710485797</v>
      </c>
      <c r="K16" s="3">
        <v>0.7597747727084929</v>
      </c>
      <c r="M16" s="3">
        <v>-13.056744494103445</v>
      </c>
      <c r="N16" s="3">
        <v>-14.418529481660038</v>
      </c>
      <c r="P16" s="3"/>
      <c r="Q16" s="3"/>
      <c r="R16" s="3"/>
      <c r="S16" s="3"/>
      <c r="T16" s="186"/>
    </row>
    <row r="17" spans="1:20" ht="12.75">
      <c r="A17" s="263"/>
      <c r="B17" s="3">
        <f>'Phone 1_GSM &amp; WCDMA'!P26</f>
        <v>-1.8920840654719484</v>
      </c>
      <c r="C17" s="3">
        <f>'Phone 2_GSM &amp; CDMA'!P26</f>
        <v>-2.2676570289683653</v>
      </c>
      <c r="E17" s="3">
        <f>'Phone 4_GSM &amp; WCDMA'!Q26</f>
        <v>-2.1249821663872233</v>
      </c>
      <c r="H17" s="3">
        <f>'Phone 7_GSM &amp; WCDMA'!P26</f>
        <v>-2.022084065471951</v>
      </c>
      <c r="J17" s="3">
        <v>-2.0326589491398153</v>
      </c>
      <c r="K17" s="3"/>
      <c r="M17" s="3">
        <v>-13.035434685324898</v>
      </c>
      <c r="N17" s="3">
        <v>-14.386744494103443</v>
      </c>
      <c r="P17" s="3"/>
      <c r="Q17" s="3"/>
      <c r="R17" s="3"/>
      <c r="S17" s="3"/>
      <c r="T17" s="186"/>
    </row>
    <row r="18" spans="1:20" ht="12.75">
      <c r="A18" s="263"/>
      <c r="B18" s="3">
        <f>'Phone 1_GSM &amp; WCDMA'!P27</f>
        <v>-2.0663668009407488</v>
      </c>
      <c r="C18" s="3"/>
      <c r="E18" s="3"/>
      <c r="H18" s="3"/>
      <c r="J18" s="3">
        <v>-2.0326589491398153</v>
      </c>
      <c r="K18" s="3"/>
      <c r="M18" s="3">
        <v>-13.035434685324898</v>
      </c>
      <c r="N18" s="3">
        <v>-14.386427475652852</v>
      </c>
      <c r="P18" s="3"/>
      <c r="Q18" s="3"/>
      <c r="R18" s="3"/>
      <c r="S18" s="3"/>
      <c r="T18" s="186"/>
    </row>
    <row r="19" spans="1:20" ht="12.75">
      <c r="A19" s="263"/>
      <c r="B19" s="3"/>
      <c r="C19" s="3"/>
      <c r="E19" s="3"/>
      <c r="H19" s="3"/>
      <c r="J19" s="3">
        <v>-2.032658949139808</v>
      </c>
      <c r="K19" s="3"/>
      <c r="M19" s="3">
        <v>-13.03543468532489</v>
      </c>
      <c r="N19" s="3">
        <v>-14.212703891951005</v>
      </c>
      <c r="P19" s="3"/>
      <c r="Q19" s="3"/>
      <c r="R19" s="3"/>
      <c r="S19" s="3"/>
      <c r="T19" s="186"/>
    </row>
    <row r="20" spans="1:20" ht="12.75">
      <c r="A20" s="263"/>
      <c r="B20" s="3"/>
      <c r="C20" s="3"/>
      <c r="E20" s="3"/>
      <c r="H20" s="3"/>
      <c r="J20" s="3">
        <v>-2.022084065471951</v>
      </c>
      <c r="K20" s="3"/>
      <c r="M20" s="3">
        <v>-12.9354346853249</v>
      </c>
      <c r="N20" s="3">
        <v>-14.186427475652852</v>
      </c>
      <c r="P20" s="3"/>
      <c r="Q20" s="3"/>
      <c r="R20" s="3"/>
      <c r="S20" s="3"/>
      <c r="T20" s="186"/>
    </row>
    <row r="21" spans="1:20" ht="12.75">
      <c r="A21" s="263"/>
      <c r="B21" s="3"/>
      <c r="C21" s="3"/>
      <c r="E21" s="3"/>
      <c r="H21" s="3"/>
      <c r="J21" s="3">
        <v>-1.8920840654719484</v>
      </c>
      <c r="K21" s="3"/>
      <c r="M21" s="3">
        <v>-12.935434685324896</v>
      </c>
      <c r="N21" s="3">
        <v>-14.18200343523835</v>
      </c>
      <c r="P21" s="3"/>
      <c r="Q21" s="3"/>
      <c r="R21" s="3"/>
      <c r="S21" s="3"/>
      <c r="T21" s="186"/>
    </row>
    <row r="22" spans="1:20" ht="12.75">
      <c r="A22" s="263"/>
      <c r="B22" s="3"/>
      <c r="C22" s="3"/>
      <c r="E22" s="3"/>
      <c r="H22" s="3"/>
      <c r="J22" s="3"/>
      <c r="K22" s="3"/>
      <c r="M22" s="3">
        <v>-12.835434685324906</v>
      </c>
      <c r="N22" s="3">
        <v>-14.112703891951</v>
      </c>
      <c r="P22" s="3"/>
      <c r="Q22" s="3"/>
      <c r="R22" s="3"/>
      <c r="S22" s="3"/>
      <c r="T22" s="186"/>
    </row>
    <row r="23" spans="1:20" ht="12.75">
      <c r="A23" s="263"/>
      <c r="B23" s="3"/>
      <c r="C23" s="3"/>
      <c r="E23" s="3"/>
      <c r="H23" s="3"/>
      <c r="J23" s="3"/>
      <c r="K23" s="3"/>
      <c r="M23" s="3">
        <v>-12.835434685324898</v>
      </c>
      <c r="N23" s="3">
        <v>-14.003925831943587</v>
      </c>
      <c r="P23" s="3"/>
      <c r="Q23" s="3"/>
      <c r="R23" s="3"/>
      <c r="S23" s="3"/>
      <c r="T23" s="186"/>
    </row>
    <row r="24" spans="1:20" ht="12.75">
      <c r="A24" s="263"/>
      <c r="B24" s="3"/>
      <c r="C24" s="3"/>
      <c r="E24" s="3"/>
      <c r="H24" s="3"/>
      <c r="J24" s="3"/>
      <c r="K24" s="3"/>
      <c r="M24" s="3">
        <v>-12.835434685324895</v>
      </c>
      <c r="N24" s="3">
        <v>-13.986427475652846</v>
      </c>
      <c r="P24" s="3"/>
      <c r="Q24" s="3"/>
      <c r="R24" s="3"/>
      <c r="S24" s="3"/>
      <c r="T24" s="186"/>
    </row>
    <row r="25" spans="1:20" ht="12.75">
      <c r="A25" s="261"/>
      <c r="B25" s="3"/>
      <c r="C25" s="3"/>
      <c r="E25" s="3"/>
      <c r="H25" s="3"/>
      <c r="J25" s="3"/>
      <c r="K25" s="3"/>
      <c r="M25" s="3">
        <v>-12.77542466079137</v>
      </c>
      <c r="N25" s="3">
        <v>-13.986427475652846</v>
      </c>
      <c r="P25" s="3"/>
      <c r="Q25" s="3"/>
      <c r="R25" s="3"/>
      <c r="S25" s="3"/>
      <c r="T25" s="186"/>
    </row>
    <row r="26" spans="1:20" ht="12.75">
      <c r="A26" s="261"/>
      <c r="B26" s="3"/>
      <c r="C26" s="3"/>
      <c r="E26" s="3"/>
      <c r="H26" s="3"/>
      <c r="J26" s="3"/>
      <c r="K26" s="3"/>
      <c r="M26" s="3">
        <v>-12.6196589710787</v>
      </c>
      <c r="N26" s="3">
        <v>-13.402557071993979</v>
      </c>
      <c r="P26" s="3"/>
      <c r="Q26" s="3"/>
      <c r="R26" s="3"/>
      <c r="S26" s="3"/>
      <c r="T26" s="186"/>
    </row>
    <row r="27" spans="1:20" ht="12.75">
      <c r="A27" s="262"/>
      <c r="B27" s="3"/>
      <c r="C27" s="3"/>
      <c r="E27" s="3"/>
      <c r="H27" s="3"/>
      <c r="J27" s="3"/>
      <c r="K27" s="3"/>
      <c r="M27" s="3">
        <v>-12.586427475652854</v>
      </c>
      <c r="N27" s="3">
        <v>-13.330827846421872</v>
      </c>
      <c r="P27" s="3"/>
      <c r="Q27" s="3"/>
      <c r="R27" s="3"/>
      <c r="S27" s="3"/>
      <c r="T27" s="186"/>
    </row>
    <row r="28" spans="1:20" ht="12.75">
      <c r="A28" s="260" t="s">
        <v>6</v>
      </c>
      <c r="B28" s="3">
        <f>'Phone 1_GSM &amp; WCDMA'!P37</f>
        <v>-10.65446775337091</v>
      </c>
      <c r="E28" s="3">
        <f>'Phone 4_GSM &amp; WCDMA'!Q37</f>
        <v>-7.45446775337091</v>
      </c>
      <c r="H28" s="3">
        <f>'Phone 7_GSM &amp; WCDMA'!P37</f>
        <v>-8.054467753370908</v>
      </c>
      <c r="J28" s="3"/>
      <c r="K28" s="3"/>
      <c r="M28" s="3">
        <v>-12.470959524377243</v>
      </c>
      <c r="N28" s="184">
        <v>-10.65446775337091</v>
      </c>
      <c r="P28" s="3"/>
      <c r="Q28" s="3"/>
      <c r="R28" s="3"/>
      <c r="S28" s="3"/>
      <c r="T28" s="186"/>
    </row>
    <row r="29" spans="1:20" ht="12.75">
      <c r="A29" s="263"/>
      <c r="B29" s="3">
        <f>'Phone 1_GSM &amp; WCDMA'!P38</f>
        <v>-13.402557071993979</v>
      </c>
      <c r="E29" s="3">
        <f>'Phone 4_GSM &amp; WCDMA'!Q38</f>
        <v>-14.18200343523835</v>
      </c>
      <c r="H29" s="3">
        <f>'Phone 7_GSM &amp; WCDMA'!P38</f>
        <v>-14.418529481660038</v>
      </c>
      <c r="J29" s="3"/>
      <c r="K29" s="3"/>
      <c r="M29" s="3">
        <v>-12.470959524377239</v>
      </c>
      <c r="N29" s="184">
        <v>-8.853325298525494</v>
      </c>
      <c r="P29" s="3"/>
      <c r="Q29" s="3"/>
      <c r="R29" s="3"/>
      <c r="S29" s="3"/>
      <c r="T29" s="186"/>
    </row>
    <row r="30" spans="1:20" ht="12.75">
      <c r="A30" s="263"/>
      <c r="B30" s="3">
        <f>'Phone 1_GSM &amp; WCDMA'!P39</f>
        <v>-14.612703891950996</v>
      </c>
      <c r="E30" s="3">
        <f>'Phone 4_GSM &amp; WCDMA'!Q39</f>
        <v>-14.212703891951005</v>
      </c>
      <c r="H30" s="3">
        <f>'Phone 7_GSM &amp; WCDMA'!P39</f>
        <v>-15.312703891950996</v>
      </c>
      <c r="J30" s="3"/>
      <c r="K30" s="3"/>
      <c r="M30" s="3">
        <v>-12.412703891950997</v>
      </c>
      <c r="N30" s="184">
        <v>-8.153325298525491</v>
      </c>
      <c r="P30" s="3"/>
      <c r="Q30" s="3"/>
      <c r="R30" s="3"/>
      <c r="S30" s="3"/>
      <c r="T30" s="186"/>
    </row>
    <row r="31" spans="1:20" ht="12.75">
      <c r="A31" s="263"/>
      <c r="B31" s="3"/>
      <c r="E31" s="3"/>
      <c r="H31" s="3"/>
      <c r="J31" s="3"/>
      <c r="K31" s="3"/>
      <c r="M31" s="3">
        <v>-12.356744494103449</v>
      </c>
      <c r="N31" s="184">
        <v>-8.054467753370908</v>
      </c>
      <c r="P31" s="3"/>
      <c r="Q31" s="3"/>
      <c r="R31" s="3"/>
      <c r="S31" s="3"/>
      <c r="T31" s="186"/>
    </row>
    <row r="32" spans="1:20" ht="12.75">
      <c r="A32" s="263"/>
      <c r="B32" s="3"/>
      <c r="E32" s="3"/>
      <c r="H32" s="3"/>
      <c r="J32" s="3"/>
      <c r="K32" s="3"/>
      <c r="M32" s="3">
        <v>-11.650959524377239</v>
      </c>
      <c r="N32" s="184">
        <v>-7.653325298525495</v>
      </c>
      <c r="P32" s="3"/>
      <c r="Q32" s="3"/>
      <c r="R32" s="3"/>
      <c r="S32" s="3"/>
      <c r="T32" s="186"/>
    </row>
    <row r="33" spans="1:20" ht="12.75">
      <c r="A33" s="263"/>
      <c r="B33" s="3"/>
      <c r="E33" s="3"/>
      <c r="H33" s="3"/>
      <c r="J33" s="3"/>
      <c r="K33" s="3"/>
      <c r="M33" s="3"/>
      <c r="N33" s="184">
        <v>-7.45446775337091</v>
      </c>
      <c r="P33" s="3"/>
      <c r="Q33" s="3"/>
      <c r="R33" s="3"/>
      <c r="S33" s="3"/>
      <c r="T33" s="186"/>
    </row>
    <row r="34" spans="1:20" ht="12.75">
      <c r="A34" s="263"/>
      <c r="B34" s="3">
        <f>'Phone 1_GSM &amp; WCDMA'!P43</f>
        <v>-15.012703891950999</v>
      </c>
      <c r="E34" s="3">
        <f>'Phone 4_GSM &amp; WCDMA'!Q43</f>
        <v>-14.112703891951</v>
      </c>
      <c r="H34" s="3">
        <f>'Phone 7_GSM &amp; WCDMA'!P43</f>
        <v>-19.112703891951007</v>
      </c>
      <c r="J34" s="3"/>
      <c r="K34" s="3"/>
      <c r="M34" s="3"/>
      <c r="N34" s="3"/>
      <c r="P34" s="3"/>
      <c r="Q34" s="3"/>
      <c r="R34" s="3"/>
      <c r="S34" s="3"/>
      <c r="T34" s="3"/>
    </row>
    <row r="35" spans="1:20" ht="12.75">
      <c r="A35" s="261"/>
      <c r="B35" s="3"/>
      <c r="E35" s="3"/>
      <c r="H35" s="3"/>
      <c r="J35" s="3"/>
      <c r="K35" s="3"/>
      <c r="M35" s="3"/>
      <c r="N35" s="3"/>
      <c r="P35" s="3"/>
      <c r="Q35" s="3"/>
      <c r="R35" s="3"/>
      <c r="S35" s="3"/>
      <c r="T35" s="186"/>
    </row>
    <row r="36" spans="1:20" ht="12.75">
      <c r="A36" s="261"/>
      <c r="B36" s="3"/>
      <c r="E36" s="3"/>
      <c r="H36" s="3"/>
      <c r="J36" s="3"/>
      <c r="K36" s="3"/>
      <c r="M36" s="3"/>
      <c r="N36" s="3"/>
      <c r="P36" s="3"/>
      <c r="Q36" s="3"/>
      <c r="R36" s="3"/>
      <c r="S36" s="3"/>
      <c r="T36" s="186"/>
    </row>
    <row r="37" spans="1:20" ht="12.75">
      <c r="A37" s="261"/>
      <c r="B37" s="3"/>
      <c r="E37" s="3"/>
      <c r="H37" s="3"/>
      <c r="J37" s="3"/>
      <c r="K37" s="3"/>
      <c r="M37" s="3"/>
      <c r="N37" s="3"/>
      <c r="P37" s="3"/>
      <c r="Q37" s="3"/>
      <c r="R37" s="3"/>
      <c r="S37" s="3"/>
      <c r="T37" s="186"/>
    </row>
    <row r="38" spans="1:20" ht="12.75">
      <c r="A38" s="261"/>
      <c r="B38" s="3">
        <f>'Phone 1_GSM &amp; WCDMA'!P47</f>
        <v>-14.912703891950997</v>
      </c>
      <c r="E38" s="3">
        <f>'Phone 4_GSM &amp; WCDMA'!Q47</f>
        <v>-15.412703891951004</v>
      </c>
      <c r="H38" s="3">
        <f>'Phone 7_GSM &amp; WCDMA'!P47</f>
        <v>-19.012703891951</v>
      </c>
      <c r="J38" s="3"/>
      <c r="K38" s="3"/>
      <c r="M38" s="3"/>
      <c r="N38" s="3"/>
      <c r="P38" s="3"/>
      <c r="Q38" s="3"/>
      <c r="R38" s="3"/>
      <c r="S38" s="3"/>
      <c r="T38" s="186"/>
    </row>
    <row r="39" spans="1:20" ht="12.75">
      <c r="A39" s="262"/>
      <c r="B39" s="3"/>
      <c r="E39" s="3"/>
      <c r="H39" s="3"/>
      <c r="J39" s="3"/>
      <c r="K39" s="3"/>
      <c r="M39" s="3"/>
      <c r="N39" s="3"/>
      <c r="P39" s="3"/>
      <c r="Q39" s="3"/>
      <c r="R39" s="3"/>
      <c r="S39" s="3"/>
      <c r="T39" s="186"/>
    </row>
    <row r="40" spans="1:20" ht="12.75">
      <c r="A40" s="260" t="s">
        <v>7</v>
      </c>
      <c r="B40" s="3">
        <f>'Phone 1_GSM &amp; WCDMA'!P49</f>
        <v>-8.853325298525494</v>
      </c>
      <c r="E40" s="3">
        <f>'Phone 4_GSM &amp; WCDMA'!Q49</f>
        <v>-7.653325298525495</v>
      </c>
      <c r="H40" s="3">
        <f>'Phone 7_GSM &amp; WCDMA'!P49</f>
        <v>-8.153325298525491</v>
      </c>
      <c r="J40" s="3"/>
      <c r="K40" s="3"/>
      <c r="M40" s="3"/>
      <c r="N40" s="3"/>
      <c r="P40" s="3"/>
      <c r="Q40" s="3"/>
      <c r="R40" s="3"/>
      <c r="S40" s="3"/>
      <c r="T40" s="186"/>
    </row>
    <row r="41" spans="1:20" ht="12.75">
      <c r="A41" s="263"/>
      <c r="B41" s="3">
        <f>'Phone 1_GSM &amp; WCDMA'!P50</f>
        <v>-13.330827846421872</v>
      </c>
      <c r="E41" s="3">
        <f>'Phone 4_GSM &amp; WCDMA'!Q50</f>
        <v>-14.386744494103443</v>
      </c>
      <c r="H41" s="3">
        <f>'Phone 7_GSM &amp; WCDMA'!P50</f>
        <v>-14.003925831943587</v>
      </c>
      <c r="J41" s="3"/>
      <c r="K41" s="3"/>
      <c r="M41" s="3"/>
      <c r="N41" s="3"/>
      <c r="P41" s="3"/>
      <c r="Q41" s="3"/>
      <c r="R41" s="3"/>
      <c r="S41" s="3"/>
      <c r="T41" s="186"/>
    </row>
    <row r="42" spans="1:20" ht="12.75">
      <c r="A42" s="263"/>
      <c r="B42" s="3">
        <f>'Phone 1_GSM &amp; WCDMA'!P51</f>
        <v>-13.986427475652846</v>
      </c>
      <c r="E42" s="3">
        <f>'Phone 4_GSM &amp; WCDMA'!Q51</f>
        <v>-14.386427475652852</v>
      </c>
      <c r="H42" s="3">
        <f>'Phone 7_GSM &amp; WCDMA'!P51</f>
        <v>-19.486427475652853</v>
      </c>
      <c r="J42" s="3"/>
      <c r="K42" s="3"/>
      <c r="M42" s="3"/>
      <c r="N42" s="3"/>
      <c r="P42" s="3"/>
      <c r="Q42" s="3"/>
      <c r="R42" s="3"/>
      <c r="S42" s="3"/>
      <c r="T42" s="186"/>
    </row>
    <row r="43" spans="1:20" ht="12.75">
      <c r="A43" s="263"/>
      <c r="B43" s="3"/>
      <c r="E43" s="3"/>
      <c r="H43" s="3"/>
      <c r="J43" s="3"/>
      <c r="K43" s="3"/>
      <c r="M43" s="3"/>
      <c r="N43" s="3"/>
      <c r="P43" s="3"/>
      <c r="Q43" s="3"/>
      <c r="R43" s="3"/>
      <c r="S43" s="3"/>
      <c r="T43" s="186"/>
    </row>
    <row r="44" spans="1:20" ht="12.75">
      <c r="A44" s="263"/>
      <c r="B44" s="3"/>
      <c r="E44" s="3"/>
      <c r="H44" s="3"/>
      <c r="J44" s="3"/>
      <c r="K44" s="3"/>
      <c r="M44" s="3"/>
      <c r="N44" s="3"/>
      <c r="P44" s="3"/>
      <c r="Q44" s="3"/>
      <c r="R44" s="3"/>
      <c r="S44" s="3"/>
      <c r="T44" s="186"/>
    </row>
    <row r="45" spans="1:20" ht="12.75">
      <c r="A45" s="263"/>
      <c r="B45" s="3"/>
      <c r="E45" s="3"/>
      <c r="H45" s="3"/>
      <c r="J45" s="3"/>
      <c r="K45" s="3"/>
      <c r="M45" s="3"/>
      <c r="N45" s="3"/>
      <c r="P45" s="3"/>
      <c r="Q45" s="3"/>
      <c r="R45" s="3"/>
      <c r="S45" s="3"/>
      <c r="T45" s="186"/>
    </row>
    <row r="46" spans="1:20" ht="12.75">
      <c r="A46" s="261"/>
      <c r="B46" s="3">
        <f>'Phone 1_GSM &amp; WCDMA'!P55</f>
        <v>-13.986427475652846</v>
      </c>
      <c r="E46" s="3">
        <f>'Phone 4_GSM &amp; WCDMA'!Q55</f>
        <v>-14.886427475652855</v>
      </c>
      <c r="H46" s="3">
        <f>'Phone 7_GSM &amp; WCDMA'!P55</f>
        <v>-19.386427475652848</v>
      </c>
      <c r="J46" s="3"/>
      <c r="K46" s="3"/>
      <c r="M46" s="3"/>
      <c r="N46" s="3"/>
      <c r="P46" s="3"/>
      <c r="Q46" s="3"/>
      <c r="R46" s="3"/>
      <c r="S46" s="3"/>
      <c r="T46" s="186"/>
    </row>
    <row r="47" spans="1:20" ht="12.75">
      <c r="A47" s="261"/>
      <c r="B47" s="3"/>
      <c r="E47" s="3"/>
      <c r="H47" s="3"/>
      <c r="J47" s="3"/>
      <c r="K47" s="3"/>
      <c r="M47" s="3"/>
      <c r="N47" s="3"/>
      <c r="P47" s="3"/>
      <c r="R47" s="3"/>
      <c r="S47" s="3"/>
      <c r="T47" s="186"/>
    </row>
    <row r="48" spans="1:20" ht="12.75">
      <c r="A48" s="261"/>
      <c r="B48" s="3"/>
      <c r="E48" s="3"/>
      <c r="H48" s="3"/>
      <c r="J48" s="3"/>
      <c r="K48" s="3"/>
      <c r="M48" s="3"/>
      <c r="N48" s="3"/>
      <c r="P48" s="3"/>
      <c r="R48" s="3"/>
      <c r="S48" s="3"/>
      <c r="T48" s="3"/>
    </row>
    <row r="49" spans="1:20" ht="12.75">
      <c r="A49" s="261"/>
      <c r="B49" s="3"/>
      <c r="E49" s="3"/>
      <c r="H49" s="3"/>
      <c r="J49" s="3"/>
      <c r="K49" s="3"/>
      <c r="M49" s="3"/>
      <c r="N49" s="3"/>
      <c r="P49" s="3"/>
      <c r="R49" s="3"/>
      <c r="S49" s="3"/>
      <c r="T49" s="186"/>
    </row>
    <row r="50" spans="1:20" ht="12.75">
      <c r="A50" s="261"/>
      <c r="B50" s="3">
        <f>'Phone 1_GSM &amp; WCDMA'!P59</f>
        <v>-14.186427475652852</v>
      </c>
      <c r="E50" s="3">
        <f>'Phone 4_GSM &amp; WCDMA'!Q59</f>
        <v>-15.886427475652855</v>
      </c>
      <c r="H50" s="3">
        <f>'Phone 7_GSM &amp; WCDMA'!P59</f>
        <v>-17.486427475652853</v>
      </c>
      <c r="J50" s="3"/>
      <c r="K50" s="3"/>
      <c r="M50" s="3"/>
      <c r="N50" s="3"/>
      <c r="P50" s="3"/>
      <c r="R50" s="3"/>
      <c r="S50" s="3"/>
      <c r="T50" s="186"/>
    </row>
    <row r="51" spans="1:20" ht="12.75">
      <c r="A51" s="262"/>
      <c r="B51" s="3"/>
      <c r="E51" s="3"/>
      <c r="H51" s="3"/>
      <c r="J51" s="3"/>
      <c r="K51" s="3"/>
      <c r="M51" s="3"/>
      <c r="N51" s="3"/>
      <c r="P51" s="3"/>
      <c r="R51" s="3"/>
      <c r="S51" s="3"/>
      <c r="T51" s="186"/>
    </row>
    <row r="52" spans="1:20" ht="12.75">
      <c r="A52" s="253" t="s">
        <v>107</v>
      </c>
      <c r="B52" s="3"/>
      <c r="C52" s="3">
        <f>'Phone 2_GSM &amp; CDMA'!P37</f>
        <v>-12.6196589710787</v>
      </c>
      <c r="E52" s="3"/>
      <c r="F52" s="3">
        <f>'Phone 5_CDMA'!P13</f>
        <v>-11.650959524377239</v>
      </c>
      <c r="G52" s="3">
        <f>'Phone 6_CDMA'!P13</f>
        <v>-12.470959524377243</v>
      </c>
      <c r="H52" s="3"/>
      <c r="J52" s="3"/>
      <c r="K52" s="3"/>
      <c r="M52" s="3"/>
      <c r="N52" s="3"/>
      <c r="P52" s="3"/>
      <c r="R52" s="3"/>
      <c r="S52" s="3"/>
      <c r="T52" s="186"/>
    </row>
    <row r="53" spans="1:20" ht="12.75">
      <c r="A53" s="254"/>
      <c r="B53" s="3"/>
      <c r="C53" s="3">
        <f>'Phone 2_GSM &amp; CDMA'!P38</f>
        <v>-12.77542466079137</v>
      </c>
      <c r="F53" s="3"/>
      <c r="G53" s="3">
        <f>'Phone 6_CDMA'!P14</f>
        <v>-12.470959524377239</v>
      </c>
      <c r="J53" s="3"/>
      <c r="K53" s="3"/>
      <c r="M53" s="3"/>
      <c r="N53" s="3"/>
      <c r="P53" s="3"/>
      <c r="R53" s="3"/>
      <c r="S53" s="3"/>
      <c r="T53" s="186"/>
    </row>
    <row r="54" spans="1:20" ht="12.75">
      <c r="A54" s="254"/>
      <c r="B54" s="3"/>
      <c r="C54" s="3">
        <f>'Phone 2_GSM &amp; CDMA'!P39</f>
        <v>-13.035434685324898</v>
      </c>
      <c r="F54" s="3">
        <f>'Phone 5_CDMA'!P15</f>
        <v>-13.135434685324903</v>
      </c>
      <c r="G54" s="3">
        <f>'Phone 6_CDMA'!P15</f>
        <v>-12.835434685324895</v>
      </c>
      <c r="J54" s="3"/>
      <c r="K54" s="3"/>
      <c r="M54" s="3"/>
      <c r="N54" s="3"/>
      <c r="P54" s="3"/>
      <c r="R54" s="3"/>
      <c r="S54" s="3"/>
      <c r="T54" s="186"/>
    </row>
    <row r="55" spans="1:20" ht="12.75">
      <c r="A55" s="254"/>
      <c r="B55" s="3"/>
      <c r="C55" s="3"/>
      <c r="F55" s="3"/>
      <c r="G55" s="3"/>
      <c r="J55" s="3"/>
      <c r="K55" s="3"/>
      <c r="M55" s="3"/>
      <c r="N55" s="3"/>
      <c r="P55" s="3"/>
      <c r="R55" s="3"/>
      <c r="S55" s="3"/>
      <c r="T55" s="186"/>
    </row>
    <row r="56" spans="1:20" ht="12.75">
      <c r="A56" s="254"/>
      <c r="B56" s="3"/>
      <c r="C56" s="3"/>
      <c r="F56" s="3"/>
      <c r="G56" s="3"/>
      <c r="J56" s="3"/>
      <c r="K56" s="3"/>
      <c r="M56" s="3"/>
      <c r="N56" s="3"/>
      <c r="P56" s="3"/>
      <c r="R56" s="3"/>
      <c r="S56" s="3"/>
      <c r="T56" s="3"/>
    </row>
    <row r="57" spans="1:20" ht="12.75">
      <c r="A57" s="254"/>
      <c r="B57" s="3"/>
      <c r="C57" s="3"/>
      <c r="F57" s="3"/>
      <c r="G57" s="3"/>
      <c r="J57" s="3"/>
      <c r="K57" s="3"/>
      <c r="M57" s="3"/>
      <c r="N57" s="3"/>
      <c r="P57" s="3"/>
      <c r="R57" s="3"/>
      <c r="S57" s="3"/>
      <c r="T57" s="3"/>
    </row>
    <row r="58" spans="1:20" ht="12.75">
      <c r="A58" s="254"/>
      <c r="B58" s="3"/>
      <c r="C58" s="3">
        <f>'Phone 2_GSM &amp; CDMA'!P43</f>
        <v>-13.03543468532489</v>
      </c>
      <c r="F58" s="3">
        <f>'Phone 5_CDMA'!P19</f>
        <v>-12.835434685324898</v>
      </c>
      <c r="G58" s="3">
        <f>'Phone 6_CDMA'!P19</f>
        <v>-12.835434685324906</v>
      </c>
      <c r="J58" s="3"/>
      <c r="K58" s="3"/>
      <c r="M58" s="3"/>
      <c r="N58" s="3"/>
      <c r="P58" s="3"/>
      <c r="R58" s="3"/>
      <c r="S58" s="3"/>
      <c r="T58" s="3"/>
    </row>
    <row r="59" spans="1:20" ht="12.75">
      <c r="A59" s="258"/>
      <c r="B59" s="3"/>
      <c r="C59" s="3"/>
      <c r="F59" s="3"/>
      <c r="G59" s="3"/>
      <c r="J59" s="3"/>
      <c r="K59" s="3"/>
      <c r="M59" s="3"/>
      <c r="N59" s="3"/>
      <c r="P59" s="3"/>
      <c r="R59" s="3"/>
      <c r="S59" s="3"/>
      <c r="T59" s="186"/>
    </row>
    <row r="60" spans="1:20" ht="12.75">
      <c r="A60" s="258"/>
      <c r="B60" s="3"/>
      <c r="C60" s="3"/>
      <c r="F60" s="3"/>
      <c r="G60" s="3"/>
      <c r="J60" s="3"/>
      <c r="K60" s="3"/>
      <c r="M60" s="3"/>
      <c r="N60" s="3"/>
      <c r="P60" s="3"/>
      <c r="Q60" s="3"/>
      <c r="R60" s="3"/>
      <c r="S60" s="3"/>
      <c r="T60" s="186"/>
    </row>
    <row r="61" spans="1:20" ht="12.75">
      <c r="A61" s="258"/>
      <c r="B61" s="3"/>
      <c r="C61" s="3"/>
      <c r="F61" s="3"/>
      <c r="G61" s="3"/>
      <c r="J61" s="3"/>
      <c r="K61" s="3"/>
      <c r="M61" s="3"/>
      <c r="N61" s="3"/>
      <c r="P61" s="3"/>
      <c r="Q61" s="3"/>
      <c r="R61" s="3"/>
      <c r="S61" s="3"/>
      <c r="T61" s="186"/>
    </row>
    <row r="62" spans="1:20" ht="12.75">
      <c r="A62" s="258"/>
      <c r="B62" s="3"/>
      <c r="C62" s="3">
        <f>'Phone 2_GSM &amp; CDMA'!P47</f>
        <v>-13.035434685324898</v>
      </c>
      <c r="F62" s="3">
        <f>'Phone 5_CDMA'!P23</f>
        <v>-12.935434685324896</v>
      </c>
      <c r="G62" s="3">
        <f>'Phone 6_CDMA'!P23</f>
        <v>-12.9354346853249</v>
      </c>
      <c r="J62" s="3"/>
      <c r="K62" s="3"/>
      <c r="M62" s="3"/>
      <c r="N62" s="3"/>
      <c r="P62" s="3"/>
      <c r="Q62" s="3"/>
      <c r="R62" s="3"/>
      <c r="S62" s="3"/>
      <c r="T62" s="186"/>
    </row>
    <row r="63" spans="1:20" ht="12.75">
      <c r="A63" s="259"/>
      <c r="B63" s="3"/>
      <c r="C63" s="3"/>
      <c r="F63" s="3"/>
      <c r="G63" s="3"/>
      <c r="J63" s="3"/>
      <c r="K63" s="3"/>
      <c r="M63" s="3"/>
      <c r="N63" s="3"/>
      <c r="P63" s="3"/>
      <c r="Q63" s="3"/>
      <c r="R63" s="3"/>
      <c r="S63" s="3"/>
      <c r="T63" s="186"/>
    </row>
    <row r="64" spans="1:20" ht="12.75" customHeight="1">
      <c r="A64" s="253" t="s">
        <v>106</v>
      </c>
      <c r="B64" s="3"/>
      <c r="C64" s="3">
        <f>'Phone 2_GSM &amp; CDMA'!P49</f>
        <v>0.6997747727084942</v>
      </c>
      <c r="F64" s="3">
        <f>'Phone 5_CDMA'!P25</f>
        <v>0.7397747727084933</v>
      </c>
      <c r="G64" s="3">
        <f>'Phone 6_CDMA'!P25</f>
        <v>0.7597747727084929</v>
      </c>
      <c r="J64" s="3"/>
      <c r="K64" s="3"/>
      <c r="M64" s="3"/>
      <c r="N64" s="3"/>
      <c r="P64" s="3"/>
      <c r="Q64" s="3"/>
      <c r="R64" s="3"/>
      <c r="S64" s="3"/>
      <c r="T64" s="3"/>
    </row>
    <row r="65" spans="1:20" ht="12.75" customHeight="1">
      <c r="A65" s="254"/>
      <c r="B65" s="3"/>
      <c r="C65" s="3">
        <f>'Phone 2_GSM &amp; CDMA'!P50</f>
        <v>0.64730411942422</v>
      </c>
      <c r="F65" s="3"/>
      <c r="G65" s="3">
        <f>'Phone 6_CDMA'!P26</f>
        <v>0.30587360189840496</v>
      </c>
      <c r="J65" s="3"/>
      <c r="K65" s="3"/>
      <c r="M65" s="3"/>
      <c r="N65" s="3"/>
      <c r="P65" s="3"/>
      <c r="Q65" s="3"/>
      <c r="R65" s="3"/>
      <c r="S65" s="3"/>
      <c r="T65" s="186"/>
    </row>
    <row r="66" spans="1:20" ht="12.75" customHeight="1">
      <c r="A66" s="254"/>
      <c r="B66" s="3"/>
      <c r="C66" s="3">
        <f>'Phone 2_GSM &amp; CDMA'!P51</f>
        <v>0.2879159345280442</v>
      </c>
      <c r="F66" s="3"/>
      <c r="G66" s="3"/>
      <c r="J66" s="3"/>
      <c r="K66" s="3"/>
      <c r="M66" s="3"/>
      <c r="N66" s="3"/>
      <c r="P66" s="3"/>
      <c r="Q66" s="3"/>
      <c r="R66" s="3"/>
      <c r="S66" s="3"/>
      <c r="T66" s="186"/>
    </row>
    <row r="67" spans="1:20" ht="12.75" customHeight="1">
      <c r="A67" s="254"/>
      <c r="B67" s="3"/>
      <c r="C67" s="3"/>
      <c r="F67" s="3"/>
      <c r="G67" s="3"/>
      <c r="J67" s="3"/>
      <c r="K67" s="3"/>
      <c r="M67" s="3"/>
      <c r="N67" s="3"/>
      <c r="P67" s="3"/>
      <c r="Q67" s="3"/>
      <c r="R67" s="3"/>
      <c r="S67" s="3"/>
      <c r="T67" s="186"/>
    </row>
    <row r="68" spans="1:20" ht="12.75" customHeight="1">
      <c r="A68" s="254"/>
      <c r="B68" s="3"/>
      <c r="C68" s="3"/>
      <c r="F68" s="3"/>
      <c r="G68" s="3"/>
      <c r="J68" s="3"/>
      <c r="K68" s="3"/>
      <c r="M68" s="3"/>
      <c r="N68" s="3"/>
      <c r="P68" s="3"/>
      <c r="Q68" s="3"/>
      <c r="R68" s="3"/>
      <c r="S68" s="3"/>
      <c r="T68" s="3"/>
    </row>
    <row r="69" spans="1:20" ht="12.75" customHeight="1">
      <c r="A69" s="254"/>
      <c r="B69" s="3"/>
      <c r="C69" s="3"/>
      <c r="F69" s="3"/>
      <c r="G69" s="3"/>
      <c r="J69" s="3"/>
      <c r="K69" s="3"/>
      <c r="M69" s="3"/>
      <c r="N69" s="3"/>
      <c r="P69" s="3"/>
      <c r="Q69" s="3"/>
      <c r="R69" s="3"/>
      <c r="S69" s="3"/>
      <c r="T69" s="3"/>
    </row>
    <row r="70" spans="1:20" ht="12.75" customHeight="1">
      <c r="A70" s="254"/>
      <c r="B70" s="3"/>
      <c r="C70" s="3"/>
      <c r="F70" s="3"/>
      <c r="G70" s="3"/>
      <c r="J70" s="3"/>
      <c r="K70" s="3"/>
      <c r="M70" s="3"/>
      <c r="N70" s="3"/>
      <c r="P70" s="3"/>
      <c r="Q70" s="3"/>
      <c r="R70" s="3"/>
      <c r="S70" s="3"/>
      <c r="T70" s="186"/>
    </row>
    <row r="71" spans="1:20" ht="12.75" customHeight="1">
      <c r="A71" s="254"/>
      <c r="B71" s="3"/>
      <c r="C71" s="3"/>
      <c r="F71" s="3"/>
      <c r="G71" s="3"/>
      <c r="J71" s="3"/>
      <c r="K71" s="3"/>
      <c r="M71" s="3"/>
      <c r="N71" s="3"/>
      <c r="P71" s="3"/>
      <c r="Q71" s="3"/>
      <c r="R71" s="3"/>
      <c r="S71" s="3"/>
      <c r="T71" s="186"/>
    </row>
    <row r="72" spans="1:20" ht="12.75" customHeight="1">
      <c r="A72" s="254"/>
      <c r="B72" s="3"/>
      <c r="C72" s="3"/>
      <c r="F72" s="3"/>
      <c r="G72" s="3"/>
      <c r="J72" s="3"/>
      <c r="K72" s="3"/>
      <c r="M72" s="3"/>
      <c r="N72" s="3"/>
      <c r="P72" s="3"/>
      <c r="Q72" s="3"/>
      <c r="R72" s="3"/>
      <c r="S72" s="3"/>
      <c r="T72" s="186"/>
    </row>
    <row r="73" spans="1:20" ht="12.75">
      <c r="A73" s="258"/>
      <c r="B73" s="3"/>
      <c r="C73" s="3"/>
      <c r="F73" s="3"/>
      <c r="G73" s="3"/>
      <c r="J73" s="3"/>
      <c r="K73" s="3"/>
      <c r="M73" s="3"/>
      <c r="N73" s="3"/>
      <c r="P73" s="3"/>
      <c r="Q73" s="3"/>
      <c r="R73" s="3"/>
      <c r="S73" s="3"/>
      <c r="T73" s="186"/>
    </row>
    <row r="74" spans="1:20" ht="12.75">
      <c r="A74" s="258"/>
      <c r="B74" s="3"/>
      <c r="C74" s="3"/>
      <c r="F74" s="3"/>
      <c r="G74" s="3"/>
      <c r="J74" s="3"/>
      <c r="K74" s="3"/>
      <c r="M74" s="3"/>
      <c r="N74" s="3"/>
      <c r="P74" s="3"/>
      <c r="Q74" s="3"/>
      <c r="R74" s="3"/>
      <c r="S74" s="3"/>
      <c r="T74" s="3"/>
    </row>
    <row r="75" spans="1:20" ht="12.75">
      <c r="A75" s="259"/>
      <c r="B75" s="3"/>
      <c r="C75" s="3"/>
      <c r="F75" s="3"/>
      <c r="G75" s="3"/>
      <c r="J75" s="3"/>
      <c r="K75" s="3"/>
      <c r="M75" s="3"/>
      <c r="N75" s="3"/>
      <c r="P75" s="3"/>
      <c r="Q75" s="3"/>
      <c r="R75" s="3"/>
      <c r="S75" s="3"/>
      <c r="T75" s="3"/>
    </row>
    <row r="76" spans="1:20" ht="12.75">
      <c r="A76" s="253" t="s">
        <v>108</v>
      </c>
      <c r="B76" s="3"/>
      <c r="C76" s="3">
        <f>'Phone 2_GSM &amp; CDMA'!P61</f>
        <v>-13.072703891950997</v>
      </c>
      <c r="F76" s="3">
        <f>'Phone 5_CDMA'!P37</f>
        <v>-13.272703891950997</v>
      </c>
      <c r="G76" s="3">
        <f>'Phone 6_CDMA'!P37</f>
        <v>-13.292703891950996</v>
      </c>
      <c r="J76" s="3"/>
      <c r="M76" s="3"/>
      <c r="N76" s="3"/>
      <c r="P76" s="3"/>
      <c r="Q76" s="3"/>
      <c r="R76" s="3"/>
      <c r="S76" s="3"/>
      <c r="T76" s="3"/>
    </row>
    <row r="77" spans="1:20" ht="12.75">
      <c r="A77" s="254"/>
      <c r="B77" s="3"/>
      <c r="C77" s="3">
        <f>'Phone 2_GSM &amp; CDMA'!P62</f>
        <v>-13.3</v>
      </c>
      <c r="F77" s="3"/>
      <c r="G77" s="3">
        <f>'Phone 6_CDMA'!P38</f>
        <v>-12.412703891950997</v>
      </c>
      <c r="J77" s="3"/>
      <c r="M77" s="3"/>
      <c r="N77" s="3"/>
      <c r="P77" s="3"/>
      <c r="Q77" s="3"/>
      <c r="R77" s="3"/>
      <c r="S77" s="3"/>
      <c r="T77" s="3"/>
    </row>
    <row r="78" spans="1:20" ht="12.75">
      <c r="A78" s="254"/>
      <c r="B78" s="3"/>
      <c r="C78" s="3">
        <f>'Phone 2_GSM &amp; CDMA'!P63</f>
        <v>-13.456744494103443</v>
      </c>
      <c r="F78" s="3">
        <f>'Phone 5_CDMA'!P39</f>
        <v>-13.656744494103442</v>
      </c>
      <c r="G78" s="3">
        <f>'Phone 6_CDMA'!P39</f>
        <v>-13.056744494103445</v>
      </c>
      <c r="J78" s="3"/>
      <c r="M78" s="3"/>
      <c r="N78" s="3"/>
      <c r="P78" s="3"/>
      <c r="Q78" s="3"/>
      <c r="R78" s="3"/>
      <c r="S78" s="3"/>
      <c r="T78" s="3"/>
    </row>
    <row r="79" spans="1:20" ht="12.75">
      <c r="A79" s="254"/>
      <c r="B79" s="3"/>
      <c r="C79" s="3"/>
      <c r="F79" s="3"/>
      <c r="G79" s="3"/>
      <c r="J79" s="3"/>
      <c r="M79" s="3"/>
      <c r="N79" s="3"/>
      <c r="P79" s="3"/>
      <c r="Q79" s="3"/>
      <c r="R79" s="3"/>
      <c r="S79" s="3"/>
      <c r="T79" s="3"/>
    </row>
    <row r="80" spans="1:20" ht="12.75">
      <c r="A80" s="254"/>
      <c r="B80" s="3"/>
      <c r="C80" s="3"/>
      <c r="F80" s="3"/>
      <c r="G80" s="3"/>
      <c r="J80" s="3"/>
      <c r="M80" s="3"/>
      <c r="N80" s="3"/>
      <c r="P80" s="3"/>
      <c r="Q80" s="3"/>
      <c r="R80" s="3"/>
      <c r="S80" s="3"/>
      <c r="T80" s="3"/>
    </row>
    <row r="81" spans="1:20" ht="12.75">
      <c r="A81" s="254"/>
      <c r="B81" s="3"/>
      <c r="C81" s="3"/>
      <c r="F81" s="3">
        <f>'Phone 5_CDMA'!P42</f>
        <v>-12.586427475652854</v>
      </c>
      <c r="G81" s="3"/>
      <c r="J81" s="3"/>
      <c r="M81" s="3"/>
      <c r="N81" s="3"/>
      <c r="P81" s="3"/>
      <c r="Q81" s="3"/>
      <c r="R81" s="3"/>
      <c r="S81" s="3"/>
      <c r="T81" s="3"/>
    </row>
    <row r="82" spans="1:20" ht="12.75">
      <c r="A82" s="254"/>
      <c r="B82" s="3"/>
      <c r="C82" s="3">
        <f>'Phone 2_GSM &amp; CDMA'!P67</f>
        <v>-13.956744494103443</v>
      </c>
      <c r="F82" s="3">
        <f>'Phone 5_CDMA'!P43</f>
        <v>-13.856744494103445</v>
      </c>
      <c r="G82" s="3">
        <f>'Phone 6_CDMA'!P43</f>
        <v>-14.056744494103445</v>
      </c>
      <c r="J82" s="3"/>
      <c r="M82" s="3"/>
      <c r="N82" s="3"/>
      <c r="P82" s="3"/>
      <c r="Q82" s="3"/>
      <c r="R82" s="3"/>
      <c r="S82" s="3"/>
      <c r="T82" s="3"/>
    </row>
    <row r="83" spans="1:20" ht="12.75">
      <c r="A83" s="258"/>
      <c r="B83" s="3"/>
      <c r="C83" s="3"/>
      <c r="F83" s="3"/>
      <c r="G83" s="3"/>
      <c r="J83" s="3"/>
      <c r="M83" s="3"/>
      <c r="N83" s="3"/>
      <c r="P83" s="3"/>
      <c r="Q83" s="3"/>
      <c r="R83" s="3"/>
      <c r="S83" s="3"/>
      <c r="T83" s="3"/>
    </row>
    <row r="84" spans="1:20" ht="12.75">
      <c r="A84" s="258"/>
      <c r="B84" s="3"/>
      <c r="C84" s="3"/>
      <c r="F84" s="3"/>
      <c r="G84" s="3"/>
      <c r="J84" s="3"/>
      <c r="M84" s="3"/>
      <c r="N84" s="3"/>
      <c r="P84" s="3"/>
      <c r="Q84" s="3"/>
      <c r="R84" s="3"/>
      <c r="S84" s="3"/>
      <c r="T84" s="3"/>
    </row>
    <row r="85" spans="1:20" ht="12.75">
      <c r="A85" s="258"/>
      <c r="B85" s="3"/>
      <c r="C85" s="3"/>
      <c r="F85" s="3"/>
      <c r="G85" s="3"/>
      <c r="J85" s="3"/>
      <c r="M85" s="3"/>
      <c r="N85" s="3"/>
      <c r="P85" s="3"/>
      <c r="Q85" s="3"/>
      <c r="R85" s="3"/>
      <c r="S85" s="3"/>
      <c r="T85" s="3"/>
    </row>
    <row r="86" spans="1:20" ht="12.75">
      <c r="A86" s="258"/>
      <c r="B86" s="3"/>
      <c r="C86" s="3">
        <f>'Phone 2_GSM &amp; CDMA'!P71</f>
        <v>-13.656744494103439</v>
      </c>
      <c r="F86" s="3">
        <f>'Phone 5_CDMA'!P47</f>
        <v>-13.856744494103445</v>
      </c>
      <c r="G86" s="3">
        <f>'Phone 6_CDMA'!P47</f>
        <v>-12.356744494103449</v>
      </c>
      <c r="J86" s="3"/>
      <c r="M86" s="3"/>
      <c r="N86" s="3"/>
      <c r="P86" s="3"/>
      <c r="Q86" s="3"/>
      <c r="R86" s="3"/>
      <c r="S86" s="3"/>
      <c r="T86" s="3"/>
    </row>
    <row r="87" spans="1:20" ht="12.75">
      <c r="A87" s="259"/>
      <c r="B87" s="3"/>
      <c r="C87" s="3"/>
      <c r="F87" s="3"/>
      <c r="G87" s="3"/>
      <c r="J87" s="3"/>
      <c r="M87" s="3"/>
      <c r="N87" s="3"/>
      <c r="P87" s="3"/>
      <c r="Q87" s="3"/>
      <c r="R87" s="3"/>
      <c r="S87" s="3"/>
      <c r="T87" s="3"/>
    </row>
    <row r="88" spans="1:20" ht="12.75" customHeight="1">
      <c r="A88" s="253" t="s">
        <v>109</v>
      </c>
      <c r="B88" s="3"/>
      <c r="C88" s="3">
        <f>'Phone 2_GSM &amp; CDMA'!P73</f>
        <v>0.4104046187110342</v>
      </c>
      <c r="F88" s="3">
        <f>'Phone 5_CDMA'!P49</f>
        <v>0.4060972871856592</v>
      </c>
      <c r="G88" s="3">
        <f>'Phone 6_CDMA'!P49</f>
        <v>0.40609728718565563</v>
      </c>
      <c r="J88" s="256" t="s">
        <v>122</v>
      </c>
      <c r="K88" s="257" t="s">
        <v>123</v>
      </c>
      <c r="L88" s="257" t="s">
        <v>124</v>
      </c>
      <c r="M88" s="257" t="s">
        <v>125</v>
      </c>
      <c r="N88" s="257" t="s">
        <v>31</v>
      </c>
      <c r="P88" s="3"/>
      <c r="Q88" s="3"/>
      <c r="R88" s="3"/>
      <c r="S88" s="3"/>
      <c r="T88" s="3"/>
    </row>
    <row r="89" spans="1:20" ht="12.75">
      <c r="A89" s="254"/>
      <c r="B89" s="3"/>
      <c r="C89" s="3">
        <f>'Phone 2_GSM &amp; CDMA'!P74</f>
        <v>0.17363319905924968</v>
      </c>
      <c r="F89" s="3"/>
      <c r="G89" s="3">
        <f>'Phone 6_CDMA'!P50</f>
        <v>0.20587360189839998</v>
      </c>
      <c r="J89" s="256"/>
      <c r="K89" s="257"/>
      <c r="L89" s="257"/>
      <c r="M89" s="257"/>
      <c r="N89" s="257"/>
      <c r="P89" s="3"/>
      <c r="Q89" s="3"/>
      <c r="R89" s="3"/>
      <c r="S89" s="3"/>
      <c r="T89" s="3"/>
    </row>
    <row r="90" spans="1:20" ht="12.75">
      <c r="A90" s="254"/>
      <c r="B90" s="3"/>
      <c r="C90" s="3">
        <f>'Phone 2_GSM &amp; CDMA'!P75</f>
        <v>0.35040461871102835</v>
      </c>
      <c r="F90" s="3"/>
      <c r="G90" s="3"/>
      <c r="I90" s="182" t="s">
        <v>131</v>
      </c>
      <c r="J90" s="3">
        <f>AVERAGE(J4:J21)</f>
        <v>-2.0968247138697667</v>
      </c>
      <c r="K90" s="3">
        <f>AVERAGE(K4:K16)</f>
        <v>0.4151849896538967</v>
      </c>
      <c r="L90" s="3">
        <f>AVERAGE(L4:L5)</f>
        <v>-2.549511764634701</v>
      </c>
      <c r="M90" s="3">
        <f>AVERAGE(M4:M32)</f>
        <v>-13.050166133217717</v>
      </c>
      <c r="N90" s="3">
        <f>AVERAGE(N4:N33)</f>
        <v>-13.99800498751617</v>
      </c>
      <c r="P90" s="3"/>
      <c r="Q90" s="3"/>
      <c r="R90" s="3"/>
      <c r="S90" s="3"/>
      <c r="T90" s="3"/>
    </row>
    <row r="91" spans="1:14" ht="12.75">
      <c r="A91" s="254"/>
      <c r="B91" s="3"/>
      <c r="C91" s="3"/>
      <c r="F91" s="3"/>
      <c r="G91" s="3"/>
      <c r="I91" s="182" t="s">
        <v>132</v>
      </c>
      <c r="J91" s="3">
        <f>STDEV(J4:J21)</f>
        <v>0.08985446143691074</v>
      </c>
      <c r="K91" s="3">
        <f>STDEV(K4:K16)</f>
        <v>0.2349365807357935</v>
      </c>
      <c r="L91" s="3">
        <f>STDEV(L4:L5)</f>
        <v>0.5506564437669679</v>
      </c>
      <c r="M91" s="3">
        <f>STDEV(M4:M32)</f>
        <v>0.546844827067444</v>
      </c>
      <c r="N91" s="3">
        <f>STDEV(N4:N33)</f>
        <v>3.3454903063766346</v>
      </c>
    </row>
    <row r="92" spans="1:14" ht="12.75">
      <c r="A92" s="254"/>
      <c r="B92" s="3"/>
      <c r="C92" s="3"/>
      <c r="F92" s="3"/>
      <c r="G92" s="3"/>
      <c r="I92" s="182" t="s">
        <v>133</v>
      </c>
      <c r="J92" s="3">
        <f>MAX(J4:J21)</f>
        <v>-1.8920840654719484</v>
      </c>
      <c r="K92" s="3">
        <f>MAX(K4:K16)</f>
        <v>0.7597747727084929</v>
      </c>
      <c r="L92" s="3">
        <f>MAX(L4:L5)</f>
        <v>-2.160138859143011</v>
      </c>
      <c r="M92" s="3">
        <f>MAX(M4:M32)</f>
        <v>-11.650959524377239</v>
      </c>
      <c r="N92" s="3">
        <f>MAX(N4:N33)</f>
        <v>-7.45446775337091</v>
      </c>
    </row>
    <row r="93" spans="1:14" ht="12.75">
      <c r="A93" s="254"/>
      <c r="B93" s="3"/>
      <c r="C93" s="3"/>
      <c r="F93" s="3">
        <f>'[1]Phone 5_CDMA'!P54</f>
        <v>0.004476278773481113</v>
      </c>
      <c r="G93" s="3"/>
      <c r="I93" s="182" t="s">
        <v>134</v>
      </c>
      <c r="J93" s="3">
        <f>MIN(J4:J21)</f>
        <v>-2.2873524070821887</v>
      </c>
      <c r="K93" s="3">
        <f>MIN(K4:K16)</f>
        <v>0.004476278773481113</v>
      </c>
      <c r="L93" s="3">
        <f>MIN(L4:L5)</f>
        <v>-2.9388846701263915</v>
      </c>
      <c r="M93" s="3">
        <f>MIN(M4:M32)</f>
        <v>-14.056744494103445</v>
      </c>
      <c r="N93" s="3">
        <f>MIN(N4:N33)</f>
        <v>-19.486427475652853</v>
      </c>
    </row>
    <row r="94" spans="1:14" ht="12.75">
      <c r="A94" s="254"/>
      <c r="B94" s="3"/>
      <c r="C94" s="3"/>
      <c r="F94" s="3"/>
      <c r="G94" s="3"/>
      <c r="I94" s="183" t="s">
        <v>135</v>
      </c>
      <c r="J94" s="3">
        <f>J92-J93</f>
        <v>0.39526834161024027</v>
      </c>
      <c r="K94" s="3">
        <f>K92-K93</f>
        <v>0.7552984939350118</v>
      </c>
      <c r="L94" s="3">
        <f>L92-L93</f>
        <v>0.7787458109833807</v>
      </c>
      <c r="M94" s="3">
        <f>M92-M93</f>
        <v>2.4057849697262057</v>
      </c>
      <c r="N94" s="3">
        <f>N92-N93</f>
        <v>12.031959722281943</v>
      </c>
    </row>
    <row r="95" spans="1:7" ht="12.75">
      <c r="A95" s="254"/>
      <c r="B95" s="3"/>
      <c r="C95" s="3"/>
      <c r="F95" s="3"/>
      <c r="G95" s="3"/>
    </row>
    <row r="96" spans="1:14" ht="12.75" customHeight="1">
      <c r="A96" s="254"/>
      <c r="B96" s="3"/>
      <c r="C96" s="3"/>
      <c r="F96" s="3"/>
      <c r="G96" s="3"/>
      <c r="H96" s="253" t="s">
        <v>136</v>
      </c>
      <c r="I96" s="182" t="s">
        <v>131</v>
      </c>
      <c r="N96" s="3">
        <f>AVERAGE(N9:N27)</f>
        <v>-14.454320013628179</v>
      </c>
    </row>
    <row r="97" spans="1:14" ht="12.75" customHeight="1">
      <c r="A97" s="258"/>
      <c r="B97" s="3"/>
      <c r="C97" s="3"/>
      <c r="F97" s="3"/>
      <c r="G97" s="3"/>
      <c r="H97" s="254"/>
      <c r="I97" s="182" t="s">
        <v>132</v>
      </c>
      <c r="N97" s="3">
        <f>STDEV(N9:N27)</f>
        <v>0.6574600175549861</v>
      </c>
    </row>
    <row r="98" spans="1:14" ht="12.75">
      <c r="A98" s="258"/>
      <c r="C98" s="3"/>
      <c r="F98" s="3"/>
      <c r="G98" s="3"/>
      <c r="H98" s="254"/>
      <c r="I98" s="182" t="s">
        <v>133</v>
      </c>
      <c r="N98" s="3">
        <f>MAX(N9:N27)</f>
        <v>-13.330827846421872</v>
      </c>
    </row>
    <row r="99" spans="1:14" ht="12.75">
      <c r="A99" s="259"/>
      <c r="C99" s="3"/>
      <c r="F99" s="3"/>
      <c r="G99" s="3"/>
      <c r="H99" s="254"/>
      <c r="I99" s="182" t="s">
        <v>134</v>
      </c>
      <c r="N99" s="3">
        <f>MIN(N9:N27)</f>
        <v>-15.886427475652855</v>
      </c>
    </row>
    <row r="100" spans="1:14" ht="12.75">
      <c r="A100" s="178" t="s">
        <v>55</v>
      </c>
      <c r="C100" s="3"/>
      <c r="D100" s="3">
        <f>'Phone 3_iDEN'!P13</f>
        <v>-2.9388846701263915</v>
      </c>
      <c r="F100" s="3"/>
      <c r="G100" s="3"/>
      <c r="H100" s="255"/>
      <c r="I100" s="183" t="s">
        <v>135</v>
      </c>
      <c r="N100" s="3">
        <f>N98-N99</f>
        <v>2.555599629230983</v>
      </c>
    </row>
    <row r="101" spans="1:4" ht="12.75">
      <c r="A101" s="179" t="s">
        <v>56</v>
      </c>
      <c r="C101" s="3"/>
      <c r="D101" s="3">
        <f>'Phone 3_iDEN'!P16</f>
        <v>-2.160138859143011</v>
      </c>
    </row>
  </sheetData>
  <sheetProtection/>
  <mergeCells count="19">
    <mergeCell ref="K88:K89"/>
    <mergeCell ref="A76:A87"/>
    <mergeCell ref="A88:A99"/>
    <mergeCell ref="H96:H100"/>
    <mergeCell ref="J88:J89"/>
    <mergeCell ref="A28:A39"/>
    <mergeCell ref="A40:A51"/>
    <mergeCell ref="A52:A63"/>
    <mergeCell ref="A64:A75"/>
    <mergeCell ref="A4:A15"/>
    <mergeCell ref="A16:A27"/>
    <mergeCell ref="J2:J3"/>
    <mergeCell ref="K2:K3"/>
    <mergeCell ref="L88:L89"/>
    <mergeCell ref="M88:M89"/>
    <mergeCell ref="N88:N89"/>
    <mergeCell ref="N2:N3"/>
    <mergeCell ref="L2:L3"/>
    <mergeCell ref="M2:M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In Motion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 USER</dc:creator>
  <cp:keywords/>
  <dc:description/>
  <cp:lastModifiedBy>Stephen Berger</cp:lastModifiedBy>
  <cp:lastPrinted>2010-02-04T21:37:25Z</cp:lastPrinted>
  <dcterms:created xsi:type="dcterms:W3CDTF">2009-12-01T16:15:03Z</dcterms:created>
  <dcterms:modified xsi:type="dcterms:W3CDTF">2010-07-02T00:59:53Z</dcterms:modified>
  <cp:category/>
  <cp:version/>
  <cp:contentType/>
  <cp:contentStatus/>
</cp:coreProperties>
</file>