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210" windowHeight="12120" activeTab="0"/>
  </bookViews>
  <sheets>
    <sheet name="Data" sheetId="1" r:id="rId1"/>
    <sheet name="Statistic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<sst xmlns="http://schemas.openxmlformats.org/spreadsheetml/2006/main" count="1104" uniqueCount="86">
  <si>
    <t>Product 
Number</t>
  </si>
  <si>
    <t>Air 
Interface</t>
  </si>
  <si>
    <t>HAC
Compliant?</t>
  </si>
  <si>
    <t>Bands</t>
  </si>
  <si>
    <t>Form
Factor</t>
  </si>
  <si>
    <t>Standard 
Version</t>
  </si>
  <si>
    <t>Max
Power</t>
  </si>
  <si>
    <t>Peak E
Field(Vm)</t>
  </si>
  <si>
    <t>After 
Exclusion
E (Vm)</t>
  </si>
  <si>
    <t>After 
Exclusion
E (dB)</t>
  </si>
  <si>
    <t>PMF
Scaled
E Field(Vm)</t>
  </si>
  <si>
    <t>PMF
Scaled
(dB)</t>
  </si>
  <si>
    <t>Rating 
E</t>
  </si>
  <si>
    <t>Peak H
Field(Am)</t>
  </si>
  <si>
    <t>Peak H
Field (dB)</t>
  </si>
  <si>
    <t>Peak E
Field (dB)</t>
  </si>
  <si>
    <t>After 
Exclusion
H (Am)</t>
  </si>
  <si>
    <t>After 
Exclusion
H (dB)</t>
  </si>
  <si>
    <t>PMF
Scaled
H Field(Am)</t>
  </si>
  <si>
    <t>Rating 
H</t>
  </si>
  <si>
    <t>E H
Ratings</t>
  </si>
  <si>
    <t>M3</t>
  </si>
  <si>
    <t>M4</t>
  </si>
  <si>
    <t>YES</t>
  </si>
  <si>
    <t>iDEN</t>
  </si>
  <si>
    <t>Candy Bar</t>
  </si>
  <si>
    <t>Clam</t>
  </si>
  <si>
    <t>CDMA</t>
  </si>
  <si>
    <t>QWERTY
Candy Bar</t>
  </si>
  <si>
    <t>Slider</t>
  </si>
  <si>
    <t>GSM</t>
  </si>
  <si>
    <t>WCDMA</t>
  </si>
  <si>
    <t>Rotator</t>
  </si>
  <si>
    <t>NO</t>
  </si>
  <si>
    <t>M2</t>
  </si>
  <si>
    <t>Pre-2006</t>
  </si>
  <si>
    <t>&gt;M1</t>
  </si>
  <si>
    <t>M1</t>
  </si>
  <si>
    <t>QWERTY
Side Slider</t>
  </si>
  <si>
    <t>Candy Bar 
 PDA</t>
  </si>
  <si>
    <t>Pass</t>
  </si>
  <si>
    <t>Fail</t>
  </si>
  <si>
    <t xml:space="preserve">iDEN 800 </t>
  </si>
  <si>
    <t xml:space="preserve">iDEN 900 </t>
  </si>
  <si>
    <t>iDEN 800</t>
  </si>
  <si>
    <t xml:space="preserve">GSM 850 </t>
  </si>
  <si>
    <t xml:space="preserve">GSM 1900 </t>
  </si>
  <si>
    <t>GSM 1900</t>
  </si>
  <si>
    <t xml:space="preserve">802.11b/g </t>
  </si>
  <si>
    <t>802.11b./g</t>
  </si>
  <si>
    <t xml:space="preserve">802.11a </t>
  </si>
  <si>
    <t>802.11a</t>
  </si>
  <si>
    <t xml:space="preserve">CDMA 800 </t>
  </si>
  <si>
    <t xml:space="preserve">CDMA 1900 </t>
  </si>
  <si>
    <t xml:space="preserve">WCDMA FDD V 850 </t>
  </si>
  <si>
    <t xml:space="preserve">WCDMA FDD II 1900 </t>
  </si>
  <si>
    <t>CDMA 800</t>
  </si>
  <si>
    <t>CDMA 1900</t>
  </si>
  <si>
    <t>Peak / pulsed averaged channel power (dBm)</t>
  </si>
  <si>
    <t>off</t>
  </si>
  <si>
    <t>-</t>
  </si>
  <si>
    <t xml:space="preserve"> Delta (dB) E-Field relative to M3 (pass)</t>
  </si>
  <si>
    <t xml:space="preserve"> Delta (dB) H-Field relative to M3 (pass)</t>
  </si>
  <si>
    <t>GSM 850</t>
  </si>
  <si>
    <t>iDEN 900</t>
  </si>
  <si>
    <t>Fold</t>
  </si>
  <si>
    <t>Monoblock</t>
  </si>
  <si>
    <t>Slide</t>
  </si>
  <si>
    <t>monoblock</t>
  </si>
  <si>
    <t>Communicator</t>
  </si>
  <si>
    <t>Swivel</t>
  </si>
  <si>
    <t>Block</t>
  </si>
  <si>
    <t>slide</t>
  </si>
  <si>
    <t>Dual slider</t>
  </si>
  <si>
    <t>side slider</t>
  </si>
  <si>
    <t>Side slider</t>
  </si>
  <si>
    <t>Side Slide</t>
  </si>
  <si>
    <t>GSM1900</t>
  </si>
  <si>
    <t>Flip</t>
  </si>
  <si>
    <t>Candy Bar
 PDA</t>
  </si>
  <si>
    <t>OK E-Field 
Dominate</t>
  </si>
  <si>
    <t>Total Number of Phones in Sample =</t>
  </si>
  <si>
    <t>Total Number of Phones Where H-field is dominate</t>
  </si>
  <si>
    <t>Amount
H-Field
is Dominate
in dB</t>
  </si>
  <si>
    <t>%of H-field Dominate Phones =</t>
  </si>
  <si>
    <t>Average dB for Dominate H-Field =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</si>
</sst>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ck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 diagonalUp="1" diagonalDown="1">
      <left>
        <color indexed="63"/>
      </left>
      <right style="thin"/>
      <top style="thin"/>
      <bottom style="thin"/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 style="thin"/>
      <right style="thick"/>
      <top style="thin"/>
      <bottom style="thin"/>
      <diagonal style="thin"/>
    </border>
    <border diagonalUp="1" diagonalDown="1">
      <left>
        <color indexed="63"/>
      </left>
      <right style="double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1" xfId="0" applyNumberFormat="1" applyFill="1" applyBorder="1" applyAlignment="1" applyProtection="1">
      <alignment horizontal="left" vertical="center"/>
      <protection/>
    </xf>
    <xf numFmtId="2" fontId="0" fillId="0" borderId="2" xfId="0" applyNumberFormat="1" applyFill="1" applyBorder="1" applyAlignment="1" applyProtection="1">
      <alignment horizontal="left" vertical="center"/>
      <protection/>
    </xf>
    <xf numFmtId="0" fontId="0" fillId="0" borderId="3" xfId="0" applyFill="1" applyBorder="1" applyAlignment="1" applyProtection="1">
      <alignment horizontal="left" vertical="center"/>
      <protection/>
    </xf>
    <xf numFmtId="164" fontId="0" fillId="0" borderId="2" xfId="0" applyNumberFormat="1" applyFill="1" applyBorder="1" applyAlignment="1" applyProtection="1">
      <alignment horizontal="left" vertical="center"/>
      <protection/>
    </xf>
    <xf numFmtId="0" fontId="1" fillId="0" borderId="4" xfId="0" applyFont="1" applyFill="1" applyBorder="1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/>
      <protection/>
    </xf>
    <xf numFmtId="165" fontId="0" fillId="0" borderId="2" xfId="0" applyNumberFormat="1" applyFill="1" applyBorder="1" applyAlignment="1" applyProtection="1">
      <alignment horizontal="left" vertical="center"/>
      <protection/>
    </xf>
    <xf numFmtId="164" fontId="0" fillId="0" borderId="1" xfId="0" applyNumberFormat="1" applyFill="1" applyBorder="1" applyAlignment="1" applyProtection="1">
      <alignment horizontal="left"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6" xfId="0" applyFont="1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left" vertical="center"/>
      <protection/>
    </xf>
    <xf numFmtId="165" fontId="0" fillId="0" borderId="9" xfId="0" applyNumberFormat="1" applyFill="1" applyBorder="1" applyAlignment="1" applyProtection="1">
      <alignment horizontal="left" vertical="center"/>
      <protection/>
    </xf>
    <xf numFmtId="2" fontId="0" fillId="0" borderId="7" xfId="0" applyNumberFormat="1" applyFill="1" applyBorder="1" applyAlignment="1" applyProtection="1">
      <alignment horizontal="left" vertical="center"/>
      <protection/>
    </xf>
    <xf numFmtId="164" fontId="0" fillId="0" borderId="9" xfId="0" applyNumberFormat="1" applyFill="1" applyBorder="1" applyAlignment="1" applyProtection="1">
      <alignment horizontal="left" vertical="center"/>
      <protection/>
    </xf>
    <xf numFmtId="164" fontId="0" fillId="0" borderId="7" xfId="0" applyNumberForma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left" vertical="center"/>
      <protection/>
    </xf>
    <xf numFmtId="165" fontId="0" fillId="0" borderId="11" xfId="0" applyNumberFormat="1" applyFill="1" applyBorder="1" applyAlignment="1" applyProtection="1">
      <alignment horizontal="left" vertical="center"/>
      <protection/>
    </xf>
    <xf numFmtId="2" fontId="0" fillId="0" borderId="12" xfId="0" applyNumberFormat="1" applyFill="1" applyBorder="1" applyAlignment="1" applyProtection="1">
      <alignment horizontal="left" vertical="center"/>
      <protection/>
    </xf>
    <xf numFmtId="0" fontId="0" fillId="0" borderId="13" xfId="0" applyFill="1" applyBorder="1" applyAlignment="1" applyProtection="1">
      <alignment horizontal="left" vertical="center"/>
      <protection/>
    </xf>
    <xf numFmtId="164" fontId="0" fillId="0" borderId="11" xfId="0" applyNumberFormat="1" applyFill="1" applyBorder="1" applyAlignment="1" applyProtection="1">
      <alignment horizontal="left" vertical="center"/>
      <protection/>
    </xf>
    <xf numFmtId="164" fontId="0" fillId="0" borderId="12" xfId="0" applyNumberForma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left" vertical="center"/>
      <protection/>
    </xf>
    <xf numFmtId="0" fontId="0" fillId="0" borderId="12" xfId="0" applyFill="1" applyBorder="1" applyAlignment="1" applyProtection="1">
      <alignment horizontal="left" vertical="center"/>
      <protection/>
    </xf>
    <xf numFmtId="165" fontId="0" fillId="0" borderId="2" xfId="0" applyNumberFormat="1" applyFill="1" applyBorder="1" applyAlignment="1" applyProtection="1">
      <alignment horizontal="left" vertical="center" wrapText="1"/>
      <protection/>
    </xf>
    <xf numFmtId="0" fontId="0" fillId="0" borderId="16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left" vertical="center"/>
      <protection/>
    </xf>
    <xf numFmtId="0" fontId="0" fillId="0" borderId="2" xfId="0" applyFill="1" applyBorder="1" applyAlignment="1" applyProtection="1">
      <alignment horizontal="left" vertical="center"/>
      <protection/>
    </xf>
    <xf numFmtId="0" fontId="0" fillId="0" borderId="4" xfId="0" applyFill="1" applyBorder="1" applyAlignment="1" applyProtection="1">
      <alignment horizontal="left" vertical="center"/>
      <protection/>
    </xf>
    <xf numFmtId="0" fontId="0" fillId="0" borderId="18" xfId="0" applyFill="1" applyBorder="1" applyAlignment="1" applyProtection="1">
      <alignment horizontal="left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2" fontId="0" fillId="0" borderId="16" xfId="0" applyNumberFormat="1" applyFont="1" applyBorder="1" applyAlignment="1" quotePrefix="1">
      <alignment horizontal="center" vertical="center"/>
    </xf>
    <xf numFmtId="0" fontId="0" fillId="0" borderId="9" xfId="0" applyFill="1" applyBorder="1" applyAlignment="1" applyProtection="1">
      <alignment horizontal="left" vertical="center"/>
      <protection/>
    </xf>
    <xf numFmtId="0" fontId="0" fillId="0" borderId="20" xfId="0" applyFill="1" applyBorder="1" applyAlignment="1" applyProtection="1">
      <alignment horizontal="left" vertical="center"/>
      <protection/>
    </xf>
    <xf numFmtId="0" fontId="1" fillId="0" borderId="20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left" vertical="center"/>
      <protection/>
    </xf>
    <xf numFmtId="2" fontId="0" fillId="0" borderId="9" xfId="0" applyNumberFormat="1" applyFill="1" applyBorder="1" applyAlignment="1" applyProtection="1">
      <alignment horizontal="left" vertical="center"/>
      <protection/>
    </xf>
    <xf numFmtId="2" fontId="0" fillId="0" borderId="22" xfId="0" applyNumberFormat="1" applyFont="1" applyFill="1" applyBorder="1" applyAlignment="1" applyProtection="1">
      <alignment horizontal="left" vertical="center"/>
      <protection/>
    </xf>
    <xf numFmtId="164" fontId="0" fillId="0" borderId="23" xfId="0" applyNumberFormat="1" applyFill="1" applyBorder="1" applyAlignment="1" applyProtection="1">
      <alignment horizontal="left" vertical="center"/>
      <protection/>
    </xf>
    <xf numFmtId="0" fontId="0" fillId="0" borderId="24" xfId="0" applyFill="1" applyBorder="1" applyAlignment="1" applyProtection="1">
      <alignment horizontal="left" vertical="center"/>
      <protection/>
    </xf>
    <xf numFmtId="2" fontId="0" fillId="0" borderId="2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 horizontal="center" vertical="center"/>
    </xf>
    <xf numFmtId="2" fontId="0" fillId="2" borderId="15" xfId="0" applyNumberFormat="1" applyFont="1" applyFill="1" applyBorder="1" applyAlignment="1">
      <alignment horizontal="center" vertical="center"/>
    </xf>
    <xf numFmtId="2" fontId="0" fillId="2" borderId="7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0" fillId="2" borderId="25" xfId="0" applyNumberFormat="1" applyFont="1" applyFill="1" applyBorder="1" applyAlignment="1">
      <alignment horizontal="center" vertical="center"/>
    </xf>
    <xf numFmtId="2" fontId="0" fillId="2" borderId="0" xfId="0" applyNumberFormat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2" fontId="0" fillId="2" borderId="18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8" xfId="0" applyNumberFormat="1" applyFont="1" applyFill="1" applyBorder="1" applyAlignment="1">
      <alignment horizontal="center" vertical="center"/>
    </xf>
    <xf numFmtId="2" fontId="0" fillId="0" borderId="18" xfId="0" applyNumberFormat="1" applyFont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2" fontId="0" fillId="0" borderId="7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 quotePrefix="1">
      <alignment horizontal="center" vertical="center"/>
    </xf>
    <xf numFmtId="2" fontId="0" fillId="0" borderId="2" xfId="0" applyNumberFormat="1" applyFont="1" applyBorder="1" applyAlignment="1" quotePrefix="1">
      <alignment horizontal="center" vertical="center"/>
    </xf>
    <xf numFmtId="2" fontId="0" fillId="0" borderId="1" xfId="0" applyNumberFormat="1" applyFont="1" applyBorder="1" applyAlignment="1" quotePrefix="1">
      <alignment horizontal="center" vertical="center"/>
    </xf>
    <xf numFmtId="0" fontId="0" fillId="0" borderId="1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Fill="1" applyBorder="1" applyAlignment="1" quotePrefix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2" fontId="3" fillId="0" borderId="1" xfId="0" applyNumberFormat="1" applyFont="1" applyFill="1" applyBorder="1" applyAlignment="1" quotePrefix="1">
      <alignment horizontal="center" vertical="center"/>
    </xf>
    <xf numFmtId="0" fontId="4" fillId="0" borderId="27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2" fontId="0" fillId="0" borderId="0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ill="1" applyBorder="1" applyAlignment="1" applyProtection="1">
      <alignment horizontal="left" vertical="center"/>
      <protection/>
    </xf>
    <xf numFmtId="164" fontId="0" fillId="0" borderId="0" xfId="0" applyNumberForma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0" fillId="0" borderId="0" xfId="0" applyNumberFormat="1" applyFont="1" applyFill="1" applyAlignment="1">
      <alignment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7" xfId="0" applyFill="1" applyBorder="1" applyAlignment="1" applyProtection="1">
      <alignment horizontal="left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0" fillId="0" borderId="8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 wrapText="1"/>
      <protection/>
    </xf>
    <xf numFmtId="0" fontId="0" fillId="0" borderId="7" xfId="0" applyFill="1" applyBorder="1" applyAlignment="1" applyProtection="1">
      <alignment horizontal="left" vertical="center" wrapText="1"/>
      <protection/>
    </xf>
    <xf numFmtId="0" fontId="0" fillId="0" borderId="18" xfId="0" applyFill="1" applyBorder="1" applyAlignment="1" applyProtection="1">
      <alignment horizontal="left" vertical="center" wrapText="1"/>
      <protection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7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536"/>
  <sheetViews>
    <sheetView tabSelected="1" workbookViewId="0" topLeftCell="L1">
      <selection activeCell="W10" sqref="W10"/>
    </sheetView>
  </sheetViews>
  <sheetFormatPr defaultColWidth="9.140625" defaultRowHeight="12.75"/>
  <cols>
    <col min="2" max="2" width="10.140625" style="0" customWidth="1"/>
    <col min="5" max="5" width="10.421875" style="0" customWidth="1"/>
    <col min="7" max="7" width="10.140625" style="0" customWidth="1"/>
    <col min="22" max="22" width="10.140625" style="0" customWidth="1"/>
    <col min="25" max="25" width="10.421875" style="0" customWidth="1"/>
    <col min="26" max="26" width="10.28125" style="0" customWidth="1"/>
    <col min="31" max="31" width="11.421875" style="0" customWidth="1"/>
  </cols>
  <sheetData>
    <row r="1" spans="1:26" ht="63.75" customHeight="1">
      <c r="A1" s="1" t="s">
        <v>0</v>
      </c>
      <c r="B1" s="1" t="s">
        <v>2</v>
      </c>
      <c r="C1" s="1" t="s">
        <v>1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15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16</v>
      </c>
      <c r="R1" s="1" t="s">
        <v>17</v>
      </c>
      <c r="S1" s="1" t="s">
        <v>18</v>
      </c>
      <c r="T1" s="1" t="s">
        <v>11</v>
      </c>
      <c r="U1" s="1" t="s">
        <v>19</v>
      </c>
      <c r="V1" s="1" t="s">
        <v>20</v>
      </c>
      <c r="W1" s="61" t="s">
        <v>61</v>
      </c>
      <c r="X1" s="62" t="s">
        <v>62</v>
      </c>
      <c r="Y1" s="88" t="s">
        <v>80</v>
      </c>
      <c r="Z1" s="88" t="s">
        <v>83</v>
      </c>
    </row>
    <row r="2" spans="1:31" ht="12.75">
      <c r="A2">
        <v>1</v>
      </c>
      <c r="B2" s="7" t="s">
        <v>23</v>
      </c>
      <c r="C2" s="7" t="s">
        <v>24</v>
      </c>
      <c r="D2" s="7">
        <v>800</v>
      </c>
      <c r="E2" s="7" t="s">
        <v>25</v>
      </c>
      <c r="F2" s="4">
        <v>2007</v>
      </c>
      <c r="G2" s="8">
        <v>28.06</v>
      </c>
      <c r="H2" s="2">
        <v>69.97</v>
      </c>
      <c r="I2" s="2">
        <f aca="true" t="shared" si="0" ref="I2:I17">20*LOG(H2)</f>
        <v>36.89823747824281</v>
      </c>
      <c r="J2" s="2">
        <v>69.96</v>
      </c>
      <c r="K2" s="2">
        <f aca="true" t="shared" si="1" ref="K2:K17">20*LOG(J2)</f>
        <v>36.89699601613278</v>
      </c>
      <c r="L2" s="2">
        <v>343.5</v>
      </c>
      <c r="M2" s="2">
        <f aca="true" t="shared" si="2" ref="M2:M127">20*LOG(L2)</f>
        <v>50.718534827911384</v>
      </c>
      <c r="N2" s="4" t="s">
        <v>21</v>
      </c>
      <c r="O2" s="5">
        <v>0.1152</v>
      </c>
      <c r="P2" s="2">
        <f aca="true" t="shared" si="3" ref="P2:P127">20*LOG(O2)</f>
        <v>-18.770950418256135</v>
      </c>
      <c r="Q2" s="9">
        <v>0.1048</v>
      </c>
      <c r="R2" s="2">
        <f>20*LOG(Q2)</f>
        <v>-19.592774347045843</v>
      </c>
      <c r="S2" s="9">
        <v>0.456</v>
      </c>
      <c r="T2" s="2">
        <f aca="true" t="shared" si="4" ref="T2:T127">20*LOG(S2)</f>
        <v>-6.8207031467113</v>
      </c>
      <c r="U2" s="4" t="s">
        <v>22</v>
      </c>
      <c r="V2" s="10" t="str">
        <f aca="true" t="shared" si="5" ref="V2:V17">CONCATENATE("E",N2," - H",U2)</f>
        <v>EM3 - HM4</v>
      </c>
      <c r="W2" s="63">
        <f aca="true" t="shared" si="6" ref="W2:W8">I2-51</f>
        <v>-14.101762521757188</v>
      </c>
      <c r="X2" s="63">
        <f aca="true" t="shared" si="7" ref="X2:X8">(-0.6+P2)</f>
        <v>-19.370950418256136</v>
      </c>
      <c r="Y2" t="str">
        <f>IF(W2&gt;X2,"OK","Not OK")</f>
        <v>OK</v>
      </c>
      <c r="AA2" s="87" t="s">
        <v>81</v>
      </c>
      <c r="AE2" s="87">
        <f>COUNT(A2:A486)</f>
        <v>230</v>
      </c>
    </row>
    <row r="3" spans="4:32" ht="12.75">
      <c r="D3">
        <v>900</v>
      </c>
      <c r="G3" s="3">
        <v>28.06</v>
      </c>
      <c r="H3" s="2">
        <v>69.57</v>
      </c>
      <c r="I3" s="2">
        <f t="shared" si="0"/>
        <v>36.84844006715299</v>
      </c>
      <c r="J3" s="2">
        <v>69.57</v>
      </c>
      <c r="K3" s="2">
        <f t="shared" si="1"/>
        <v>36.84844006715299</v>
      </c>
      <c r="L3" s="2">
        <v>334</v>
      </c>
      <c r="M3" s="2">
        <f t="shared" si="2"/>
        <v>50.47492933623129</v>
      </c>
      <c r="N3" s="4" t="s">
        <v>21</v>
      </c>
      <c r="O3" s="5">
        <v>0.109</v>
      </c>
      <c r="P3" s="2">
        <f t="shared" si="3"/>
        <v>-19.251470041187527</v>
      </c>
      <c r="Q3" s="9">
        <v>0.1018</v>
      </c>
      <c r="R3" s="2">
        <f>20*LOG(Q3)</f>
        <v>-19.8450444399852</v>
      </c>
      <c r="S3" s="9">
        <v>0.445</v>
      </c>
      <c r="T3" s="2">
        <f t="shared" si="4"/>
        <v>-7.032799780381368</v>
      </c>
      <c r="U3" s="7" t="s">
        <v>22</v>
      </c>
      <c r="V3" s="11" t="str">
        <f t="shared" si="5"/>
        <v>EM3 - HM4</v>
      </c>
      <c r="W3" s="63">
        <f t="shared" si="6"/>
        <v>-14.151559932847007</v>
      </c>
      <c r="X3" s="63">
        <f t="shared" si="7"/>
        <v>-19.85147004118753</v>
      </c>
      <c r="Y3" t="str">
        <f aca="true" t="shared" si="8" ref="Y3:Y66">IF(W3&gt;X3,"OK","Not OK")</f>
        <v>OK</v>
      </c>
      <c r="AA3" s="87" t="s">
        <v>82</v>
      </c>
      <c r="AB3" s="87"/>
      <c r="AC3" s="87"/>
      <c r="AD3" s="87"/>
      <c r="AE3" s="87"/>
      <c r="AF3" s="87">
        <f>COUNT(Z2:Z486)</f>
        <v>101</v>
      </c>
    </row>
    <row r="4" spans="1:32" ht="12.75">
      <c r="A4">
        <v>2</v>
      </c>
      <c r="B4" s="7" t="s">
        <v>23</v>
      </c>
      <c r="C4" s="7" t="s">
        <v>24</v>
      </c>
      <c r="D4" s="7">
        <v>800</v>
      </c>
      <c r="E4" s="7" t="s">
        <v>26</v>
      </c>
      <c r="F4" s="4">
        <v>2007</v>
      </c>
      <c r="G4" s="8">
        <v>28.6</v>
      </c>
      <c r="H4" s="2">
        <v>30.44</v>
      </c>
      <c r="I4" s="2">
        <f t="shared" si="0"/>
        <v>29.668892961970705</v>
      </c>
      <c r="J4" s="2">
        <v>30.1</v>
      </c>
      <c r="K4" s="2">
        <f t="shared" si="1"/>
        <v>29.571329911876866</v>
      </c>
      <c r="L4" s="2">
        <v>147.8</v>
      </c>
      <c r="M4" s="2">
        <f t="shared" si="2"/>
        <v>43.39348868117614</v>
      </c>
      <c r="N4" s="4" t="s">
        <v>22</v>
      </c>
      <c r="O4" s="5">
        <v>0.07575</v>
      </c>
      <c r="P4" s="2">
        <f t="shared" si="3"/>
        <v>-22.41234725651315</v>
      </c>
      <c r="Q4" s="9">
        <v>0.06276</v>
      </c>
      <c r="R4" s="2">
        <f>20*LOG(Q4)</f>
        <v>-24.046341301702018</v>
      </c>
      <c r="S4" s="9">
        <v>0.273</v>
      </c>
      <c r="T4" s="2">
        <f t="shared" si="4"/>
        <v>-11.27674705918488</v>
      </c>
      <c r="U4" s="4" t="s">
        <v>22</v>
      </c>
      <c r="V4" s="10" t="str">
        <f t="shared" si="5"/>
        <v>EM4 - HM4</v>
      </c>
      <c r="W4" s="63">
        <f t="shared" si="6"/>
        <v>-21.331107038029295</v>
      </c>
      <c r="X4" s="63">
        <f t="shared" si="7"/>
        <v>-23.012347256513152</v>
      </c>
      <c r="Y4" t="str">
        <f t="shared" si="8"/>
        <v>OK</v>
      </c>
      <c r="AA4" s="87"/>
      <c r="AB4" s="87"/>
      <c r="AC4" s="87" t="s">
        <v>84</v>
      </c>
      <c r="AD4" s="87"/>
      <c r="AE4" s="87"/>
      <c r="AF4" s="87">
        <f>AF3/AE2*100</f>
        <v>43.913043478260875</v>
      </c>
    </row>
    <row r="5" spans="2:32" ht="12.75">
      <c r="B5" s="7"/>
      <c r="C5" s="12"/>
      <c r="D5" s="12">
        <v>900</v>
      </c>
      <c r="E5" s="12"/>
      <c r="F5" s="13"/>
      <c r="G5" s="3">
        <v>28.6</v>
      </c>
      <c r="H5" s="2">
        <v>18.82</v>
      </c>
      <c r="I5" s="2">
        <f t="shared" si="0"/>
        <v>25.492392381824764</v>
      </c>
      <c r="J5" s="2">
        <v>17.375</v>
      </c>
      <c r="K5" s="2">
        <f t="shared" si="1"/>
        <v>24.798496265243028</v>
      </c>
      <c r="L5" s="2">
        <v>83.4</v>
      </c>
      <c r="M5" s="2">
        <f t="shared" si="2"/>
        <v>38.423321012754776</v>
      </c>
      <c r="N5" s="4" t="s">
        <v>22</v>
      </c>
      <c r="O5" s="5">
        <v>0.06907</v>
      </c>
      <c r="P5" s="2">
        <f t="shared" si="3"/>
        <v>-23.214210879877058</v>
      </c>
      <c r="Q5" s="9">
        <v>0.05515</v>
      </c>
      <c r="R5" s="2">
        <f>20*LOG(Q5)</f>
        <v>-25.169089664475813</v>
      </c>
      <c r="S5" s="9">
        <v>0.241</v>
      </c>
      <c r="T5" s="2">
        <f t="shared" si="4"/>
        <v>-12.359659148502633</v>
      </c>
      <c r="U5" s="7" t="s">
        <v>22</v>
      </c>
      <c r="V5" s="11" t="str">
        <f t="shared" si="5"/>
        <v>EM4 - HM4</v>
      </c>
      <c r="W5" s="63">
        <f t="shared" si="6"/>
        <v>-25.507607618175236</v>
      </c>
      <c r="X5" s="64">
        <f t="shared" si="7"/>
        <v>-23.81421087987706</v>
      </c>
      <c r="Y5" t="str">
        <f t="shared" si="8"/>
        <v>Not OK</v>
      </c>
      <c r="Z5">
        <f>IF(Y5="Not OK",X5-W5)</f>
        <v>1.6933967382981763</v>
      </c>
      <c r="AB5" s="87" t="s">
        <v>85</v>
      </c>
      <c r="AC5" s="87"/>
      <c r="AD5" s="87"/>
      <c r="AE5" s="87"/>
      <c r="AF5" s="87">
        <f>AVERAGE(Z2:Z486)</f>
        <v>1.476059112226428</v>
      </c>
    </row>
    <row r="6" spans="1:25" ht="12.75">
      <c r="A6">
        <v>3</v>
      </c>
      <c r="B6" s="7" t="s">
        <v>23</v>
      </c>
      <c r="C6" s="12" t="s">
        <v>24</v>
      </c>
      <c r="D6" s="12">
        <v>800</v>
      </c>
      <c r="E6" s="12" t="s">
        <v>26</v>
      </c>
      <c r="F6" s="13">
        <v>2006</v>
      </c>
      <c r="G6" s="14">
        <v>28.06</v>
      </c>
      <c r="H6" s="15">
        <v>45.03</v>
      </c>
      <c r="I6" s="15">
        <f t="shared" si="0"/>
        <v>33.07003893925866</v>
      </c>
      <c r="J6" s="15">
        <v>45.03</v>
      </c>
      <c r="K6" s="15">
        <f t="shared" si="1"/>
        <v>33.07003893925866</v>
      </c>
      <c r="L6" s="15">
        <v>213.9</v>
      </c>
      <c r="M6" s="15">
        <f t="shared" si="2"/>
        <v>46.604215691430554</v>
      </c>
      <c r="N6" s="13" t="s">
        <v>21</v>
      </c>
      <c r="O6" s="16">
        <v>0.08649</v>
      </c>
      <c r="P6" s="15">
        <f t="shared" si="3"/>
        <v>-21.260682057842594</v>
      </c>
      <c r="Q6" s="17">
        <v>0.06137</v>
      </c>
      <c r="R6" s="15">
        <f aca="true" t="shared" si="9" ref="R6:R133">20*LOG(Q6)</f>
        <v>-24.240877534321363</v>
      </c>
      <c r="S6" s="17">
        <v>0.286</v>
      </c>
      <c r="T6" s="15">
        <f t="shared" si="4"/>
        <v>-10.87267933741914</v>
      </c>
      <c r="U6" s="13" t="s">
        <v>22</v>
      </c>
      <c r="V6" s="18" t="str">
        <f t="shared" si="5"/>
        <v>EM3 - HM4</v>
      </c>
      <c r="W6" s="63">
        <f t="shared" si="6"/>
        <v>-17.92996106074134</v>
      </c>
      <c r="X6" s="63">
        <f t="shared" si="7"/>
        <v>-21.860682057842595</v>
      </c>
      <c r="Y6" t="str">
        <f t="shared" si="8"/>
        <v>OK</v>
      </c>
    </row>
    <row r="7" spans="2:25" ht="12.75">
      <c r="B7" s="7"/>
      <c r="C7" s="12"/>
      <c r="D7" s="12">
        <v>900</v>
      </c>
      <c r="E7" s="12"/>
      <c r="F7" s="13"/>
      <c r="G7" s="44">
        <v>28.06</v>
      </c>
      <c r="H7" s="15">
        <v>30.42</v>
      </c>
      <c r="I7" s="15">
        <f t="shared" si="0"/>
        <v>29.663184194339593</v>
      </c>
      <c r="J7" s="15">
        <v>30.41</v>
      </c>
      <c r="K7" s="15">
        <f t="shared" si="1"/>
        <v>29.660328402882644</v>
      </c>
      <c r="L7" s="15">
        <v>146.9</v>
      </c>
      <c r="M7" s="15">
        <f t="shared" si="2"/>
        <v>43.34043591580513</v>
      </c>
      <c r="N7" s="13" t="s">
        <v>22</v>
      </c>
      <c r="O7" s="16">
        <v>0.07638</v>
      </c>
      <c r="P7" s="15">
        <f t="shared" si="3"/>
        <v>-22.340406919254022</v>
      </c>
      <c r="Q7" s="17">
        <v>0.05668</v>
      </c>
      <c r="R7" s="15">
        <f t="shared" si="9"/>
        <v>-24.931403168491542</v>
      </c>
      <c r="S7" s="17">
        <v>0.263</v>
      </c>
      <c r="T7" s="15">
        <f t="shared" si="4"/>
        <v>-11.600885030204841</v>
      </c>
      <c r="U7" s="12" t="s">
        <v>22</v>
      </c>
      <c r="V7" s="43" t="str">
        <f t="shared" si="5"/>
        <v>EM4 - HM4</v>
      </c>
      <c r="W7" s="63">
        <f t="shared" si="6"/>
        <v>-21.336815805660407</v>
      </c>
      <c r="X7" s="63">
        <f t="shared" si="7"/>
        <v>-22.940406919254023</v>
      </c>
      <c r="Y7" t="str">
        <f t="shared" si="8"/>
        <v>OK</v>
      </c>
    </row>
    <row r="8" spans="1:25" ht="12.75">
      <c r="A8">
        <v>4</v>
      </c>
      <c r="B8" s="7" t="s">
        <v>23</v>
      </c>
      <c r="C8" s="12" t="s">
        <v>27</v>
      </c>
      <c r="D8" s="12">
        <v>850</v>
      </c>
      <c r="E8" s="12" t="s">
        <v>26</v>
      </c>
      <c r="F8" s="13">
        <v>2006</v>
      </c>
      <c r="G8" s="14">
        <v>25</v>
      </c>
      <c r="H8" s="15">
        <v>73.15</v>
      </c>
      <c r="I8" s="15">
        <f t="shared" si="0"/>
        <v>37.28428660922659</v>
      </c>
      <c r="J8" s="15">
        <v>73.15</v>
      </c>
      <c r="K8" s="15">
        <f t="shared" si="1"/>
        <v>37.28428660922659</v>
      </c>
      <c r="L8" s="15">
        <v>71</v>
      </c>
      <c r="M8" s="15">
        <f t="shared" si="2"/>
        <v>37.025166974381506</v>
      </c>
      <c r="N8" s="13" t="s">
        <v>21</v>
      </c>
      <c r="O8" s="16">
        <v>0.1532</v>
      </c>
      <c r="P8" s="15">
        <f t="shared" si="3"/>
        <v>-16.294824694068296</v>
      </c>
      <c r="Q8" s="17">
        <v>0.1032</v>
      </c>
      <c r="R8" s="15">
        <f t="shared" si="9"/>
        <v>-19.72640605417615</v>
      </c>
      <c r="S8" s="17">
        <v>0.096</v>
      </c>
      <c r="T8" s="15">
        <f t="shared" si="4"/>
        <v>-20.35457533920863</v>
      </c>
      <c r="U8" s="13" t="s">
        <v>22</v>
      </c>
      <c r="V8" s="18" t="str">
        <f t="shared" si="5"/>
        <v>EM3 - HM4</v>
      </c>
      <c r="W8" s="63">
        <f t="shared" si="6"/>
        <v>-13.71571339077341</v>
      </c>
      <c r="X8" s="63">
        <f t="shared" si="7"/>
        <v>-16.894824694068298</v>
      </c>
      <c r="Y8" t="str">
        <f t="shared" si="8"/>
        <v>OK</v>
      </c>
    </row>
    <row r="9" spans="2:25" ht="12.75">
      <c r="B9" s="7"/>
      <c r="C9" s="12"/>
      <c r="D9" s="12">
        <v>1900</v>
      </c>
      <c r="E9" s="12"/>
      <c r="F9" s="13"/>
      <c r="G9" s="44">
        <v>25</v>
      </c>
      <c r="H9" s="15">
        <v>61.07</v>
      </c>
      <c r="I9" s="15">
        <f t="shared" si="0"/>
        <v>35.71655839991731</v>
      </c>
      <c r="J9" s="15">
        <v>60.68</v>
      </c>
      <c r="K9" s="15">
        <f t="shared" si="1"/>
        <v>35.66091144229386</v>
      </c>
      <c r="L9" s="15">
        <v>62.5</v>
      </c>
      <c r="M9" s="15">
        <f t="shared" si="2"/>
        <v>35.91760034688151</v>
      </c>
      <c r="N9" s="13" t="s">
        <v>22</v>
      </c>
      <c r="O9" s="16">
        <v>0.1514</v>
      </c>
      <c r="P9" s="15">
        <f t="shared" si="3"/>
        <v>-16.397482496718922</v>
      </c>
      <c r="Q9" s="17">
        <v>0.1407</v>
      </c>
      <c r="R9" s="15">
        <f t="shared" si="9"/>
        <v>-17.034118051305086</v>
      </c>
      <c r="S9" s="17">
        <v>0.128</v>
      </c>
      <c r="T9" s="15">
        <f t="shared" si="4"/>
        <v>-17.85580060704263</v>
      </c>
      <c r="U9" s="12" t="s">
        <v>22</v>
      </c>
      <c r="V9" s="43" t="str">
        <f t="shared" si="5"/>
        <v>EM4 - HM4</v>
      </c>
      <c r="W9" s="63">
        <f>I9-41</f>
        <v>-5.283441600082689</v>
      </c>
      <c r="X9" s="63">
        <f>(P9-(-9.4))</f>
        <v>-6.997482496718922</v>
      </c>
      <c r="Y9" t="str">
        <f t="shared" si="8"/>
        <v>OK</v>
      </c>
    </row>
    <row r="10" spans="1:25" ht="12.75">
      <c r="A10">
        <v>5</v>
      </c>
      <c r="B10" s="7" t="s">
        <v>23</v>
      </c>
      <c r="C10" s="7" t="s">
        <v>27</v>
      </c>
      <c r="D10" s="12">
        <v>850</v>
      </c>
      <c r="E10" s="7" t="s">
        <v>26</v>
      </c>
      <c r="F10" s="4">
        <v>2006</v>
      </c>
      <c r="G10" s="8">
        <v>25</v>
      </c>
      <c r="H10" s="2">
        <v>76.86</v>
      </c>
      <c r="I10" s="2">
        <f t="shared" si="0"/>
        <v>37.714007602566596</v>
      </c>
      <c r="J10" s="2">
        <v>76.87</v>
      </c>
      <c r="K10" s="2">
        <f t="shared" si="1"/>
        <v>37.71513762138535</v>
      </c>
      <c r="L10" s="2">
        <v>76.1</v>
      </c>
      <c r="M10" s="2">
        <f t="shared" si="2"/>
        <v>37.627693135411455</v>
      </c>
      <c r="N10" s="4" t="s">
        <v>22</v>
      </c>
      <c r="O10" s="5">
        <v>0.1479</v>
      </c>
      <c r="P10" s="2">
        <f t="shared" si="3"/>
        <v>-16.60063652006215</v>
      </c>
      <c r="Q10" s="9">
        <v>0.1051</v>
      </c>
      <c r="R10" s="2">
        <f t="shared" si="9"/>
        <v>-19.567945679435155</v>
      </c>
      <c r="S10" s="9">
        <v>0.103</v>
      </c>
      <c r="T10" s="2">
        <f t="shared" si="4"/>
        <v>-19.743255505896556</v>
      </c>
      <c r="U10" s="4" t="s">
        <v>22</v>
      </c>
      <c r="V10" s="10" t="str">
        <f t="shared" si="5"/>
        <v>EM4 - HM4</v>
      </c>
      <c r="W10" s="63">
        <f>I10-51</f>
        <v>-13.285992397433404</v>
      </c>
      <c r="X10" s="63">
        <f>(-0.6+P10)</f>
        <v>-17.20063652006215</v>
      </c>
      <c r="Y10" t="str">
        <f t="shared" si="8"/>
        <v>OK</v>
      </c>
    </row>
    <row r="11" spans="2:25" ht="12.75">
      <c r="B11" s="7"/>
      <c r="C11" s="12"/>
      <c r="D11" s="12">
        <v>1900</v>
      </c>
      <c r="E11" s="12"/>
      <c r="F11" s="13"/>
      <c r="G11" s="3">
        <v>25</v>
      </c>
      <c r="H11" s="2">
        <v>43.03</v>
      </c>
      <c r="I11" s="2">
        <f t="shared" si="0"/>
        <v>32.67542692165111</v>
      </c>
      <c r="J11" s="2">
        <v>43</v>
      </c>
      <c r="K11" s="2">
        <f t="shared" si="1"/>
        <v>32.66936911159173</v>
      </c>
      <c r="L11" s="2">
        <v>43</v>
      </c>
      <c r="M11" s="2">
        <f t="shared" si="2"/>
        <v>32.66936911159173</v>
      </c>
      <c r="N11" s="4" t="s">
        <v>22</v>
      </c>
      <c r="O11" s="5">
        <v>0.1028</v>
      </c>
      <c r="P11" s="2">
        <f t="shared" si="3"/>
        <v>-19.760137706814863</v>
      </c>
      <c r="Q11" s="9">
        <v>0.1021</v>
      </c>
      <c r="R11" s="2">
        <f t="shared" si="9"/>
        <v>-19.819485158261795</v>
      </c>
      <c r="S11" s="9">
        <v>0.098</v>
      </c>
      <c r="T11" s="2">
        <f t="shared" si="4"/>
        <v>-20.1754784861501</v>
      </c>
      <c r="U11" s="7" t="s">
        <v>22</v>
      </c>
      <c r="V11" s="11" t="str">
        <f t="shared" si="5"/>
        <v>EM4 - HM4</v>
      </c>
      <c r="W11" s="63">
        <f>I11-41</f>
        <v>-8.324573078348891</v>
      </c>
      <c r="X11" s="63">
        <f>(P11-(-9.4))</f>
        <v>-10.360137706814863</v>
      </c>
      <c r="Y11" t="str">
        <f t="shared" si="8"/>
        <v>OK</v>
      </c>
    </row>
    <row r="12" spans="1:25" ht="12.75">
      <c r="A12">
        <v>6</v>
      </c>
      <c r="B12" s="7" t="s">
        <v>23</v>
      </c>
      <c r="C12" s="12" t="s">
        <v>27</v>
      </c>
      <c r="D12" s="12">
        <v>850</v>
      </c>
      <c r="E12" s="12" t="s">
        <v>26</v>
      </c>
      <c r="F12" s="13">
        <v>2006</v>
      </c>
      <c r="G12" s="14">
        <v>25</v>
      </c>
      <c r="H12" s="15">
        <v>113.5</v>
      </c>
      <c r="I12" s="15">
        <f t="shared" si="0"/>
        <v>41.09991723058283</v>
      </c>
      <c r="J12" s="15">
        <v>113.5</v>
      </c>
      <c r="K12" s="15">
        <f t="shared" si="1"/>
        <v>41.09991723058283</v>
      </c>
      <c r="L12" s="15">
        <v>126</v>
      </c>
      <c r="M12" s="15">
        <f t="shared" si="2"/>
        <v>42.00741090235126</v>
      </c>
      <c r="N12" s="13" t="s">
        <v>22</v>
      </c>
      <c r="O12" s="16">
        <v>0.2116</v>
      </c>
      <c r="P12" s="15">
        <f t="shared" si="3"/>
        <v>-13.489686732737036</v>
      </c>
      <c r="Q12" s="17">
        <v>0.1467</v>
      </c>
      <c r="R12" s="15">
        <f t="shared" si="9"/>
        <v>-16.671397723134348</v>
      </c>
      <c r="S12" s="17">
        <v>0.157</v>
      </c>
      <c r="T12" s="15">
        <f t="shared" si="4"/>
        <v>-16.082006951815323</v>
      </c>
      <c r="U12" s="13" t="s">
        <v>22</v>
      </c>
      <c r="V12" s="18" t="str">
        <f t="shared" si="5"/>
        <v>EM4 - HM4</v>
      </c>
      <c r="W12" s="63">
        <f>I12-51</f>
        <v>-9.900082769417168</v>
      </c>
      <c r="X12" s="63">
        <f>(-0.6+P12)</f>
        <v>-14.089686732737036</v>
      </c>
      <c r="Y12" t="str">
        <f t="shared" si="8"/>
        <v>OK</v>
      </c>
    </row>
    <row r="13" spans="2:25" ht="12.75">
      <c r="B13" s="7"/>
      <c r="C13" s="12"/>
      <c r="D13" s="12">
        <v>1900</v>
      </c>
      <c r="E13" s="12"/>
      <c r="F13" s="13"/>
      <c r="G13" s="44">
        <v>25</v>
      </c>
      <c r="H13" s="15">
        <v>47.53</v>
      </c>
      <c r="I13" s="15">
        <f t="shared" si="0"/>
        <v>33.539356285895174</v>
      </c>
      <c r="J13" s="15">
        <v>43.1</v>
      </c>
      <c r="K13" s="15">
        <f t="shared" si="1"/>
        <v>32.68954540321463</v>
      </c>
      <c r="L13" s="15">
        <v>48.7</v>
      </c>
      <c r="M13" s="15">
        <f t="shared" si="2"/>
        <v>33.750579224292686</v>
      </c>
      <c r="N13" s="13" t="s">
        <v>22</v>
      </c>
      <c r="O13" s="16">
        <v>0.1326</v>
      </c>
      <c r="P13" s="15">
        <f t="shared" si="3"/>
        <v>-17.549129518624913</v>
      </c>
      <c r="Q13" s="17">
        <v>0.1228</v>
      </c>
      <c r="R13" s="15">
        <f t="shared" si="9"/>
        <v>-18.21603266389702</v>
      </c>
      <c r="S13" s="17">
        <v>0.124</v>
      </c>
      <c r="T13" s="15">
        <f t="shared" si="4"/>
        <v>-18.1315662967553</v>
      </c>
      <c r="U13" s="12" t="s">
        <v>22</v>
      </c>
      <c r="V13" s="43" t="str">
        <f t="shared" si="5"/>
        <v>EM4 - HM4</v>
      </c>
      <c r="W13" s="63">
        <f>I13-41</f>
        <v>-7.460643714104826</v>
      </c>
      <c r="X13" s="63">
        <f>(9.4+P13)</f>
        <v>-8.149129518624912</v>
      </c>
      <c r="Y13" t="str">
        <f t="shared" si="8"/>
        <v>OK</v>
      </c>
    </row>
    <row r="14" spans="1:25" ht="12.75">
      <c r="A14">
        <v>7</v>
      </c>
      <c r="B14" s="7" t="s">
        <v>23</v>
      </c>
      <c r="C14" s="7" t="s">
        <v>27</v>
      </c>
      <c r="D14" s="12">
        <v>850</v>
      </c>
      <c r="E14" s="7" t="s">
        <v>25</v>
      </c>
      <c r="F14" s="4">
        <v>2006</v>
      </c>
      <c r="G14" s="8">
        <v>25</v>
      </c>
      <c r="H14" s="2">
        <v>124.5</v>
      </c>
      <c r="I14" s="2">
        <f t="shared" si="0"/>
        <v>41.9033870286351</v>
      </c>
      <c r="J14" s="2">
        <v>124.5</v>
      </c>
      <c r="K14" s="2">
        <f t="shared" si="1"/>
        <v>41.9033870286351</v>
      </c>
      <c r="L14" s="2">
        <v>123.3</v>
      </c>
      <c r="M14" s="2">
        <f t="shared" si="2"/>
        <v>41.81926153191463</v>
      </c>
      <c r="N14" s="4" t="s">
        <v>22</v>
      </c>
      <c r="O14" s="5">
        <v>0.2126</v>
      </c>
      <c r="P14" s="2">
        <f t="shared" si="3"/>
        <v>-13.44873479625444</v>
      </c>
      <c r="Q14" s="9">
        <v>0.15</v>
      </c>
      <c r="R14" s="2">
        <f t="shared" si="9"/>
        <v>-16.478174818886377</v>
      </c>
      <c r="S14" s="9">
        <v>0.147</v>
      </c>
      <c r="T14" s="2">
        <f t="shared" si="4"/>
        <v>-16.653653305036478</v>
      </c>
      <c r="U14" s="4" t="s">
        <v>22</v>
      </c>
      <c r="V14" s="10" t="str">
        <f t="shared" si="5"/>
        <v>EM4 - HM4</v>
      </c>
      <c r="W14" s="63">
        <f>I14-51</f>
        <v>-9.096612971364898</v>
      </c>
      <c r="X14" s="63">
        <f>(-0.6+P14)</f>
        <v>-14.04873479625444</v>
      </c>
      <c r="Y14" t="str">
        <f t="shared" si="8"/>
        <v>OK</v>
      </c>
    </row>
    <row r="15" spans="2:25" ht="12.75">
      <c r="B15" s="7"/>
      <c r="C15" s="12"/>
      <c r="D15" s="12">
        <v>1900</v>
      </c>
      <c r="E15" s="12"/>
      <c r="F15" s="13"/>
      <c r="G15" s="3">
        <v>25</v>
      </c>
      <c r="H15" s="2">
        <v>57.35</v>
      </c>
      <c r="I15" s="2">
        <f t="shared" si="0"/>
        <v>35.17066844474573</v>
      </c>
      <c r="J15" s="2">
        <v>51.2</v>
      </c>
      <c r="K15" s="2">
        <f t="shared" si="1"/>
        <v>34.18539921951662</v>
      </c>
      <c r="L15" s="2">
        <v>51.2</v>
      </c>
      <c r="M15" s="2">
        <f t="shared" si="2"/>
        <v>34.18539921951662</v>
      </c>
      <c r="N15" s="4" t="s">
        <v>22</v>
      </c>
      <c r="O15" s="5">
        <v>0.1586</v>
      </c>
      <c r="P15" s="2">
        <f t="shared" si="3"/>
        <v>-15.9939363403683</v>
      </c>
      <c r="Q15" s="9">
        <v>0.1385</v>
      </c>
      <c r="R15" s="2">
        <f t="shared" si="9"/>
        <v>-17.171004531990654</v>
      </c>
      <c r="S15" s="9">
        <v>0.133</v>
      </c>
      <c r="T15" s="2">
        <f t="shared" si="4"/>
        <v>-17.522967180658284</v>
      </c>
      <c r="U15" s="7" t="s">
        <v>22</v>
      </c>
      <c r="V15" s="11" t="str">
        <f t="shared" si="5"/>
        <v>EM4 - HM4</v>
      </c>
      <c r="W15" s="63">
        <f>I15-41</f>
        <v>-5.829331555254271</v>
      </c>
      <c r="X15" s="63">
        <f>(P15-(-9.4))</f>
        <v>-6.5939363403683</v>
      </c>
      <c r="Y15" t="str">
        <f t="shared" si="8"/>
        <v>OK</v>
      </c>
    </row>
    <row r="16" spans="1:25" ht="12.75">
      <c r="A16">
        <v>8</v>
      </c>
      <c r="B16" s="7" t="s">
        <v>23</v>
      </c>
      <c r="C16" s="12" t="s">
        <v>27</v>
      </c>
      <c r="D16" s="12">
        <v>850</v>
      </c>
      <c r="E16" s="12" t="s">
        <v>26</v>
      </c>
      <c r="F16" s="13">
        <v>2006</v>
      </c>
      <c r="G16" s="14">
        <v>25</v>
      </c>
      <c r="H16" s="15">
        <v>65.42</v>
      </c>
      <c r="I16" s="15">
        <f t="shared" si="0"/>
        <v>36.31421079577925</v>
      </c>
      <c r="J16" s="15">
        <v>65.38</v>
      </c>
      <c r="K16" s="15">
        <f t="shared" si="1"/>
        <v>36.308898324887004</v>
      </c>
      <c r="L16" s="15">
        <v>69.3</v>
      </c>
      <c r="M16" s="15">
        <f t="shared" si="2"/>
        <v>36.814664692236136</v>
      </c>
      <c r="N16" s="13" t="s">
        <v>22</v>
      </c>
      <c r="O16" s="16">
        <v>0.1569</v>
      </c>
      <c r="P16" s="15">
        <f t="shared" si="3"/>
        <v>-16.087541128261268</v>
      </c>
      <c r="Q16" s="17">
        <v>0.1152</v>
      </c>
      <c r="R16" s="15">
        <f t="shared" si="9"/>
        <v>-18.770950418256135</v>
      </c>
      <c r="S16" s="17">
        <v>0.121</v>
      </c>
      <c r="T16" s="15">
        <f t="shared" si="4"/>
        <v>-18.344292593671</v>
      </c>
      <c r="U16" s="13" t="s">
        <v>22</v>
      </c>
      <c r="V16" s="18" t="str">
        <f t="shared" si="5"/>
        <v>EM4 - HM4</v>
      </c>
      <c r="W16" s="63">
        <f>I16-51</f>
        <v>-14.685789204220747</v>
      </c>
      <c r="X16" s="63">
        <f>(-0.6+P16)</f>
        <v>-16.68754112826127</v>
      </c>
      <c r="Y16" t="str">
        <f t="shared" si="8"/>
        <v>OK</v>
      </c>
    </row>
    <row r="17" spans="2:25" ht="12.75">
      <c r="B17" s="7"/>
      <c r="C17" s="12"/>
      <c r="D17" s="12">
        <v>1900</v>
      </c>
      <c r="E17" s="12"/>
      <c r="F17" s="13"/>
      <c r="G17" s="44">
        <v>25</v>
      </c>
      <c r="H17" s="15">
        <v>46.75</v>
      </c>
      <c r="I17" s="15">
        <f t="shared" si="0"/>
        <v>33.39563230417073</v>
      </c>
      <c r="J17" s="15">
        <v>45.67</v>
      </c>
      <c r="K17" s="15">
        <f t="shared" si="1"/>
        <v>33.19262023214001</v>
      </c>
      <c r="L17" s="15">
        <v>47.5</v>
      </c>
      <c r="M17" s="15">
        <f t="shared" si="2"/>
        <v>33.533872192497334</v>
      </c>
      <c r="N17" s="13" t="s">
        <v>22</v>
      </c>
      <c r="O17" s="16">
        <v>0.1148</v>
      </c>
      <c r="P17" s="15">
        <f t="shared" si="3"/>
        <v>-18.801162238760906</v>
      </c>
      <c r="Q17" s="17">
        <v>0.1089</v>
      </c>
      <c r="R17" s="15">
        <f t="shared" si="9"/>
        <v>-19.259442404884503</v>
      </c>
      <c r="S17" s="17">
        <v>0.11</v>
      </c>
      <c r="T17" s="15">
        <f t="shared" si="4"/>
        <v>-19.1721462968355</v>
      </c>
      <c r="U17" s="12" t="s">
        <v>22</v>
      </c>
      <c r="V17" s="43" t="str">
        <f t="shared" si="5"/>
        <v>EM4 - HM4</v>
      </c>
      <c r="W17" s="63">
        <f>I17-41</f>
        <v>-7.604367695829268</v>
      </c>
      <c r="X17" s="63">
        <f>(P17-(-9.4))</f>
        <v>-9.401162238760906</v>
      </c>
      <c r="Y17" t="str">
        <f t="shared" si="8"/>
        <v>OK</v>
      </c>
    </row>
    <row r="18" spans="1:24" ht="12.75">
      <c r="A18">
        <v>9</v>
      </c>
      <c r="B18" s="7" t="s">
        <v>23</v>
      </c>
      <c r="C18" s="7" t="s">
        <v>27</v>
      </c>
      <c r="D18" s="12">
        <v>850</v>
      </c>
      <c r="E18" s="7" t="s">
        <v>26</v>
      </c>
      <c r="F18" s="4">
        <v>2006</v>
      </c>
      <c r="G18" s="19"/>
      <c r="H18" s="20"/>
      <c r="I18" s="20"/>
      <c r="J18" s="20"/>
      <c r="K18" s="20"/>
      <c r="L18" s="20"/>
      <c r="M18" s="20"/>
      <c r="N18" s="21"/>
      <c r="O18" s="22"/>
      <c r="P18" s="20"/>
      <c r="Q18" s="23"/>
      <c r="R18" s="20"/>
      <c r="S18" s="23"/>
      <c r="T18" s="20"/>
      <c r="U18" s="21"/>
      <c r="V18" s="24"/>
      <c r="W18" s="63"/>
      <c r="X18" s="63"/>
    </row>
    <row r="19" spans="2:24" ht="12.75">
      <c r="B19" s="7"/>
      <c r="C19" s="12"/>
      <c r="D19" s="12">
        <v>1900</v>
      </c>
      <c r="E19" s="12"/>
      <c r="F19" s="13"/>
      <c r="G19" s="3">
        <v>24.7</v>
      </c>
      <c r="H19" s="2">
        <v>51.05</v>
      </c>
      <c r="I19" s="2">
        <f aca="true" t="shared" si="10" ref="I19:I25">20*LOG(H19)</f>
        <v>34.159914928458576</v>
      </c>
      <c r="J19" s="2">
        <v>50.62</v>
      </c>
      <c r="K19" s="2">
        <f aca="true" t="shared" si="11" ref="K19:K25">20*LOG(J19)</f>
        <v>34.08644281644471</v>
      </c>
      <c r="L19" s="2">
        <v>57.2</v>
      </c>
      <c r="M19" s="2">
        <f>20*LOG(L19)</f>
        <v>35.14792057586048</v>
      </c>
      <c r="N19" s="4" t="s">
        <v>22</v>
      </c>
      <c r="O19" s="5">
        <v>0.1332</v>
      </c>
      <c r="P19" s="2">
        <f>20*LOG(O19)</f>
        <v>-17.509915503314353</v>
      </c>
      <c r="Q19" s="9">
        <v>0.1208</v>
      </c>
      <c r="R19" s="2">
        <f>20*LOG(Q19)</f>
        <v>-18.35866131429774</v>
      </c>
      <c r="S19" s="9">
        <v>0.122</v>
      </c>
      <c r="T19" s="2">
        <f>20*LOG(S19)</f>
        <v>-18.272803386505036</v>
      </c>
      <c r="U19" s="7" t="s">
        <v>22</v>
      </c>
      <c r="V19" s="11" t="str">
        <f aca="true" t="shared" si="12" ref="V19:V25">CONCATENATE("E",N19," - H",U19)</f>
        <v>EM4 - HM4</v>
      </c>
      <c r="W19" s="63"/>
      <c r="X19" s="63"/>
    </row>
    <row r="20" spans="1:25" ht="12.75">
      <c r="A20">
        <v>10</v>
      </c>
      <c r="B20" s="7" t="s">
        <v>23</v>
      </c>
      <c r="C20" s="12" t="s">
        <v>27</v>
      </c>
      <c r="D20" s="12">
        <v>850</v>
      </c>
      <c r="E20" s="12" t="s">
        <v>26</v>
      </c>
      <c r="F20" s="13">
        <v>2006</v>
      </c>
      <c r="G20" s="14">
        <v>25</v>
      </c>
      <c r="H20" s="15">
        <v>95</v>
      </c>
      <c r="I20" s="15">
        <f t="shared" si="10"/>
        <v>39.55447210577696</v>
      </c>
      <c r="J20" s="15">
        <v>95</v>
      </c>
      <c r="K20" s="15">
        <f t="shared" si="11"/>
        <v>39.55447210577696</v>
      </c>
      <c r="L20" s="15">
        <v>105.4</v>
      </c>
      <c r="M20" s="15">
        <f t="shared" si="2"/>
        <v>40.45681221753056</v>
      </c>
      <c r="N20" s="13" t="s">
        <v>22</v>
      </c>
      <c r="O20" s="16">
        <v>0.1991</v>
      </c>
      <c r="P20" s="15">
        <f t="shared" si="3"/>
        <v>-14.018574799451809</v>
      </c>
      <c r="Q20" s="17">
        <v>0.143</v>
      </c>
      <c r="R20" s="15">
        <f t="shared" si="9"/>
        <v>-16.893279250698765</v>
      </c>
      <c r="S20" s="17">
        <v>0.153</v>
      </c>
      <c r="T20" s="15">
        <f t="shared" si="4"/>
        <v>-16.306171383648024</v>
      </c>
      <c r="U20" s="13" t="s">
        <v>22</v>
      </c>
      <c r="V20" s="18" t="str">
        <f t="shared" si="12"/>
        <v>EM4 - HM4</v>
      </c>
      <c r="W20" s="63">
        <f>I20-51</f>
        <v>-11.44552789422304</v>
      </c>
      <c r="X20" s="64">
        <f>(-0.6+P20)</f>
        <v>-14.618574799451808</v>
      </c>
      <c r="Y20" t="str">
        <f t="shared" si="8"/>
        <v>OK</v>
      </c>
    </row>
    <row r="21" spans="2:26" ht="12.75">
      <c r="B21" s="7"/>
      <c r="C21" s="12"/>
      <c r="D21" s="12">
        <v>1900</v>
      </c>
      <c r="E21" s="12"/>
      <c r="F21" s="13"/>
      <c r="G21" s="44">
        <v>25</v>
      </c>
      <c r="H21" s="15">
        <v>51.7</v>
      </c>
      <c r="I21" s="15">
        <f t="shared" si="10"/>
        <v>34.26981086187885</v>
      </c>
      <c r="J21" s="15">
        <v>51.7</v>
      </c>
      <c r="K21" s="15">
        <f t="shared" si="11"/>
        <v>34.26981086187885</v>
      </c>
      <c r="L21" s="15">
        <v>58.4</v>
      </c>
      <c r="M21" s="15">
        <f t="shared" si="2"/>
        <v>35.32825694224799</v>
      </c>
      <c r="N21" s="13" t="s">
        <v>22</v>
      </c>
      <c r="O21" s="16">
        <v>0.1941</v>
      </c>
      <c r="P21" s="15">
        <f t="shared" si="3"/>
        <v>-14.239489292232744</v>
      </c>
      <c r="Q21" s="17">
        <v>0.1366</v>
      </c>
      <c r="R21" s="15">
        <f t="shared" si="9"/>
        <v>-17.290986013089725</v>
      </c>
      <c r="S21" s="17">
        <v>0.138</v>
      </c>
      <c r="T21" s="15">
        <f t="shared" si="4"/>
        <v>-17.20241827197527</v>
      </c>
      <c r="U21" s="12" t="s">
        <v>22</v>
      </c>
      <c r="V21" s="43" t="str">
        <f t="shared" si="12"/>
        <v>EM4 - HM4</v>
      </c>
      <c r="W21" s="63">
        <f>I21-41</f>
        <v>-6.730189138121148</v>
      </c>
      <c r="X21" s="64">
        <f>(P21+9.4)</f>
        <v>-4.839489292232743</v>
      </c>
      <c r="Y21" t="str">
        <f t="shared" si="8"/>
        <v>Not OK</v>
      </c>
      <c r="Z21">
        <f>IF(Y21="Not OK",X21-W21)</f>
        <v>1.8906998458884043</v>
      </c>
    </row>
    <row r="22" spans="1:26" ht="12.75">
      <c r="A22">
        <v>11</v>
      </c>
      <c r="B22" s="7" t="s">
        <v>23</v>
      </c>
      <c r="C22" s="7" t="s">
        <v>27</v>
      </c>
      <c r="D22" s="12">
        <v>850</v>
      </c>
      <c r="E22" s="7" t="s">
        <v>26</v>
      </c>
      <c r="F22" s="4">
        <v>2006</v>
      </c>
      <c r="G22" s="8">
        <v>25</v>
      </c>
      <c r="H22" s="2">
        <v>105.3</v>
      </c>
      <c r="I22" s="2">
        <f t="shared" si="10"/>
        <v>40.44856742370973</v>
      </c>
      <c r="J22" s="2">
        <v>105.3</v>
      </c>
      <c r="K22" s="2">
        <f t="shared" si="11"/>
        <v>40.44856742370973</v>
      </c>
      <c r="L22" s="2">
        <v>111.6</v>
      </c>
      <c r="M22" s="2">
        <f t="shared" si="2"/>
        <v>40.953283892031195</v>
      </c>
      <c r="N22" s="4" t="s">
        <v>22</v>
      </c>
      <c r="O22" s="5">
        <v>0.3516</v>
      </c>
      <c r="P22" s="2">
        <f t="shared" si="3"/>
        <v>-9.079022671965314</v>
      </c>
      <c r="Q22" s="9">
        <v>0.2667</v>
      </c>
      <c r="R22" s="2">
        <f t="shared" si="9"/>
        <v>-11.479539686202479</v>
      </c>
      <c r="S22" s="9">
        <v>0.28</v>
      </c>
      <c r="T22" s="2">
        <f t="shared" si="4"/>
        <v>-11.056839373155615</v>
      </c>
      <c r="U22" s="4" t="s">
        <v>22</v>
      </c>
      <c r="V22" s="10" t="str">
        <f t="shared" si="12"/>
        <v>EM4 - HM4</v>
      </c>
      <c r="W22" s="63">
        <f>I22-51</f>
        <v>-10.551432576290267</v>
      </c>
      <c r="X22" s="64">
        <f>(-0.6+P22)</f>
        <v>-9.679022671965313</v>
      </c>
      <c r="Y22" t="str">
        <f t="shared" si="8"/>
        <v>Not OK</v>
      </c>
      <c r="Z22">
        <f>IF(Y22="Not OK",X22-W22)</f>
        <v>0.8724099043249538</v>
      </c>
    </row>
    <row r="23" spans="2:25" ht="12.75">
      <c r="B23" s="7"/>
      <c r="C23" s="12"/>
      <c r="D23" s="12">
        <v>1900</v>
      </c>
      <c r="E23" s="12"/>
      <c r="F23" s="13"/>
      <c r="G23" s="3">
        <v>25</v>
      </c>
      <c r="H23" s="2">
        <v>44.96</v>
      </c>
      <c r="I23" s="2">
        <f t="shared" si="10"/>
        <v>33.05652605122009</v>
      </c>
      <c r="J23" s="2">
        <v>39.6</v>
      </c>
      <c r="K23" s="2">
        <f t="shared" si="11"/>
        <v>31.953903718510247</v>
      </c>
      <c r="L23" s="2">
        <v>41.2</v>
      </c>
      <c r="M23" s="2">
        <f t="shared" si="2"/>
        <v>32.297944320662694</v>
      </c>
      <c r="N23" s="4" t="s">
        <v>22</v>
      </c>
      <c r="O23" s="5">
        <v>0.1273</v>
      </c>
      <c r="P23" s="2">
        <f t="shared" si="3"/>
        <v>-17.903431926926892</v>
      </c>
      <c r="Q23" s="9">
        <v>0.1109</v>
      </c>
      <c r="R23" s="2">
        <f t="shared" si="9"/>
        <v>-19.1013690770168</v>
      </c>
      <c r="S23" s="9">
        <v>0.112</v>
      </c>
      <c r="T23" s="2">
        <f t="shared" si="4"/>
        <v>-19.01563954659637</v>
      </c>
      <c r="U23" s="7" t="s">
        <v>22</v>
      </c>
      <c r="V23" s="11" t="str">
        <f t="shared" si="12"/>
        <v>EM4 - HM4</v>
      </c>
      <c r="W23" s="63">
        <f>I23-41</f>
        <v>-7.943473948779911</v>
      </c>
      <c r="X23" s="63">
        <f>(P23-(-9.4))</f>
        <v>-8.503431926926892</v>
      </c>
      <c r="Y23" t="str">
        <f t="shared" si="8"/>
        <v>OK</v>
      </c>
    </row>
    <row r="24" spans="1:25" ht="12.75">
      <c r="A24">
        <v>12</v>
      </c>
      <c r="B24" s="7" t="s">
        <v>23</v>
      </c>
      <c r="C24" s="12" t="s">
        <v>27</v>
      </c>
      <c r="D24" s="12">
        <v>850</v>
      </c>
      <c r="E24" s="12" t="s">
        <v>26</v>
      </c>
      <c r="F24" s="13">
        <v>2006</v>
      </c>
      <c r="G24" s="14">
        <v>25</v>
      </c>
      <c r="H24" s="15">
        <v>87.18</v>
      </c>
      <c r="I24" s="15">
        <f t="shared" si="10"/>
        <v>38.80833729363331</v>
      </c>
      <c r="J24" s="15">
        <v>87.17</v>
      </c>
      <c r="K24" s="15">
        <f t="shared" si="11"/>
        <v>38.807340919713305</v>
      </c>
      <c r="L24" s="15">
        <v>92.4</v>
      </c>
      <c r="M24" s="15">
        <f t="shared" si="2"/>
        <v>39.313439424402134</v>
      </c>
      <c r="N24" s="13" t="s">
        <v>22</v>
      </c>
      <c r="O24" s="16">
        <v>0.1586</v>
      </c>
      <c r="P24" s="15">
        <f t="shared" si="3"/>
        <v>-15.9939363403683</v>
      </c>
      <c r="Q24" s="17">
        <v>0.1057</v>
      </c>
      <c r="R24" s="15">
        <f t="shared" si="9"/>
        <v>-19.518500253851474</v>
      </c>
      <c r="S24" s="17">
        <v>0.111</v>
      </c>
      <c r="T24" s="15">
        <f t="shared" si="4"/>
        <v>-19.093540424266852</v>
      </c>
      <c r="U24" s="13" t="s">
        <v>22</v>
      </c>
      <c r="V24" s="18" t="str">
        <f t="shared" si="12"/>
        <v>EM4 - HM4</v>
      </c>
      <c r="W24" s="63">
        <f>I24-51</f>
        <v>-12.191662706366692</v>
      </c>
      <c r="X24" s="63">
        <f>(-0.6+P24)</f>
        <v>-16.593936340368302</v>
      </c>
      <c r="Y24" t="str">
        <f t="shared" si="8"/>
        <v>OK</v>
      </c>
    </row>
    <row r="25" spans="2:25" ht="12.75">
      <c r="B25" s="7"/>
      <c r="C25" s="12"/>
      <c r="D25" s="12">
        <v>1900</v>
      </c>
      <c r="E25" s="12"/>
      <c r="F25" s="13"/>
      <c r="G25" s="44">
        <v>25</v>
      </c>
      <c r="H25" s="15">
        <v>54.58</v>
      </c>
      <c r="I25" s="15">
        <f t="shared" si="10"/>
        <v>34.740670626677556</v>
      </c>
      <c r="J25" s="15">
        <v>53.27</v>
      </c>
      <c r="K25" s="15">
        <f t="shared" si="11"/>
        <v>34.529653935696594</v>
      </c>
      <c r="L25" s="15">
        <v>55.4</v>
      </c>
      <c r="M25" s="15">
        <f t="shared" si="2"/>
        <v>34.870195294568596</v>
      </c>
      <c r="N25" s="13" t="s">
        <v>22</v>
      </c>
      <c r="O25" s="16">
        <v>0.1579</v>
      </c>
      <c r="P25" s="15">
        <f t="shared" si="3"/>
        <v>-16.032357399834115</v>
      </c>
      <c r="Q25" s="17">
        <v>0.1495</v>
      </c>
      <c r="R25" s="15">
        <f t="shared" si="9"/>
        <v>-16.507176146791032</v>
      </c>
      <c r="S25" s="17">
        <v>0.151</v>
      </c>
      <c r="T25" s="15">
        <f t="shared" si="4"/>
        <v>-16.420461054136613</v>
      </c>
      <c r="U25" s="12" t="s">
        <v>22</v>
      </c>
      <c r="V25" s="43" t="str">
        <f t="shared" si="12"/>
        <v>EM4 - HM4</v>
      </c>
      <c r="W25" s="63">
        <f>I25-41</f>
        <v>-6.259329373322444</v>
      </c>
      <c r="X25" s="63">
        <f>(P25-(-9.4))</f>
        <v>-6.632357399834115</v>
      </c>
      <c r="Y25" t="str">
        <f t="shared" si="8"/>
        <v>OK</v>
      </c>
    </row>
    <row r="26" spans="1:24" ht="12.75">
      <c r="A26">
        <v>13</v>
      </c>
      <c r="B26" s="7" t="s">
        <v>23</v>
      </c>
      <c r="C26" s="7" t="s">
        <v>27</v>
      </c>
      <c r="D26" s="12">
        <v>850</v>
      </c>
      <c r="E26" s="7" t="s">
        <v>26</v>
      </c>
      <c r="F26" s="4">
        <v>2006</v>
      </c>
      <c r="G26" s="19"/>
      <c r="H26" s="20"/>
      <c r="I26" s="20"/>
      <c r="J26" s="20"/>
      <c r="K26" s="20"/>
      <c r="L26" s="20"/>
      <c r="M26" s="20"/>
      <c r="N26" s="21"/>
      <c r="O26" s="22"/>
      <c r="P26" s="20"/>
      <c r="Q26" s="23"/>
      <c r="R26" s="20"/>
      <c r="S26" s="23"/>
      <c r="T26" s="20"/>
      <c r="U26" s="21"/>
      <c r="V26" s="24"/>
      <c r="W26" s="63"/>
      <c r="X26" s="63"/>
    </row>
    <row r="27" spans="2:24" ht="12.75">
      <c r="B27" s="7"/>
      <c r="C27" s="12"/>
      <c r="D27" s="12">
        <v>1900</v>
      </c>
      <c r="E27" s="12"/>
      <c r="F27" s="13"/>
      <c r="G27" s="3">
        <v>24.7</v>
      </c>
      <c r="H27" s="2">
        <v>48.06</v>
      </c>
      <c r="I27" s="2">
        <f>20*LOG(H27)</f>
        <v>33.635675329357625</v>
      </c>
      <c r="J27" s="2">
        <v>47.98</v>
      </c>
      <c r="K27" s="2">
        <f>20*LOG(J27)</f>
        <v>33.621204872636234</v>
      </c>
      <c r="L27" s="2">
        <v>52.3</v>
      </c>
      <c r="M27" s="2">
        <f>20*LOG(L27)</f>
        <v>34.37003377734548</v>
      </c>
      <c r="N27" s="4" t="s">
        <v>22</v>
      </c>
      <c r="O27" s="5">
        <v>0.1099</v>
      </c>
      <c r="P27" s="2">
        <f>20*LOG(O27)</f>
        <v>-19.18004615153019</v>
      </c>
      <c r="Q27" s="9">
        <v>0.1066</v>
      </c>
      <c r="R27" s="2">
        <f>20*LOG(Q27)</f>
        <v>-19.44485590618893</v>
      </c>
      <c r="S27" s="9">
        <v>0.097</v>
      </c>
      <c r="T27" s="2">
        <f>20*LOG(S27)</f>
        <v>-20.264565314675103</v>
      </c>
      <c r="U27" s="7" t="s">
        <v>22</v>
      </c>
      <c r="V27" s="18"/>
      <c r="W27" s="63"/>
      <c r="X27" s="63"/>
    </row>
    <row r="28" spans="1:25" ht="25.5">
      <c r="A28">
        <v>14</v>
      </c>
      <c r="B28" s="7" t="s">
        <v>23</v>
      </c>
      <c r="C28" s="12" t="s">
        <v>27</v>
      </c>
      <c r="D28" s="12">
        <v>850</v>
      </c>
      <c r="E28" s="25" t="s">
        <v>28</v>
      </c>
      <c r="F28" s="13">
        <v>2006</v>
      </c>
      <c r="G28" s="14">
        <v>26</v>
      </c>
      <c r="H28" s="15">
        <v>102.2</v>
      </c>
      <c r="I28" s="15">
        <f aca="true" t="shared" si="13" ref="I28:I155">20*LOG(H28)</f>
        <v>40.18901791597388</v>
      </c>
      <c r="J28" s="15">
        <v>101.8</v>
      </c>
      <c r="K28" s="15">
        <f aca="true" t="shared" si="14" ref="K28:K155">20*LOG(J28)</f>
        <v>40.1549555600148</v>
      </c>
      <c r="L28" s="15">
        <v>98.7</v>
      </c>
      <c r="M28" s="15">
        <f t="shared" si="2"/>
        <v>39.886343053392736</v>
      </c>
      <c r="N28" s="13" t="s">
        <v>22</v>
      </c>
      <c r="O28" s="16">
        <v>0.1978</v>
      </c>
      <c r="P28" s="15">
        <f t="shared" si="3"/>
        <v>-14.075474254776788</v>
      </c>
      <c r="Q28" s="17">
        <v>0.1935</v>
      </c>
      <c r="R28" s="15">
        <f t="shared" si="9"/>
        <v>-14.266380612901395</v>
      </c>
      <c r="S28" s="17">
        <v>0.18</v>
      </c>
      <c r="T28" s="15">
        <f t="shared" si="4"/>
        <v>-14.89454989793388</v>
      </c>
      <c r="U28" s="13" t="s">
        <v>22</v>
      </c>
      <c r="V28" s="18" t="str">
        <f aca="true" t="shared" si="15" ref="V28:V55">CONCATENATE("E",N28," - H",U28)</f>
        <v>EM4 - HM4</v>
      </c>
      <c r="W28" s="63">
        <f>I28-51</f>
        <v>-10.810982084026122</v>
      </c>
      <c r="X28" s="63">
        <f>(-0.6+P28)</f>
        <v>-14.675474254776788</v>
      </c>
      <c r="Y28" t="str">
        <f t="shared" si="8"/>
        <v>OK</v>
      </c>
    </row>
    <row r="29" spans="2:25" ht="12.75">
      <c r="B29" s="7"/>
      <c r="C29" s="12"/>
      <c r="D29" s="12">
        <v>1900</v>
      </c>
      <c r="E29" s="25"/>
      <c r="F29" s="13"/>
      <c r="G29" s="44">
        <v>25</v>
      </c>
      <c r="H29" s="15">
        <v>71.75</v>
      </c>
      <c r="I29" s="15">
        <f t="shared" si="13"/>
        <v>37.1164381081206</v>
      </c>
      <c r="J29" s="15">
        <v>65.63</v>
      </c>
      <c r="K29" s="15">
        <f t="shared" si="14"/>
        <v>36.34204808513846</v>
      </c>
      <c r="L29" s="15">
        <v>67.6</v>
      </c>
      <c r="M29" s="15">
        <f t="shared" si="2"/>
        <v>36.59893391883272</v>
      </c>
      <c r="N29" s="13" t="s">
        <v>21</v>
      </c>
      <c r="O29" s="16">
        <v>0.2121</v>
      </c>
      <c r="P29" s="15">
        <f t="shared" si="3"/>
        <v>-13.469186629668764</v>
      </c>
      <c r="Q29" s="17">
        <v>0.2121</v>
      </c>
      <c r="R29" s="15">
        <f t="shared" si="9"/>
        <v>-13.469186629668764</v>
      </c>
      <c r="S29" s="17">
        <v>0.193</v>
      </c>
      <c r="T29" s="15">
        <f t="shared" si="4"/>
        <v>-14.288853819844524</v>
      </c>
      <c r="U29" s="12" t="s">
        <v>21</v>
      </c>
      <c r="V29" s="18"/>
      <c r="W29" s="63">
        <f>I29-41</f>
        <v>-3.8835618918794026</v>
      </c>
      <c r="X29" s="63">
        <f>(P29-(-9.4))</f>
        <v>-4.0691866296687635</v>
      </c>
      <c r="Y29" t="str">
        <f t="shared" si="8"/>
        <v>OK</v>
      </c>
    </row>
    <row r="30" spans="1:25" ht="12.75">
      <c r="A30">
        <v>15</v>
      </c>
      <c r="B30" s="7" t="s">
        <v>23</v>
      </c>
      <c r="C30" s="7" t="s">
        <v>27</v>
      </c>
      <c r="D30" s="12">
        <v>850</v>
      </c>
      <c r="E30" s="7" t="s">
        <v>26</v>
      </c>
      <c r="F30" s="4">
        <v>2006</v>
      </c>
      <c r="G30" s="8">
        <v>25</v>
      </c>
      <c r="H30" s="2">
        <v>100.9</v>
      </c>
      <c r="I30" s="2">
        <f t="shared" si="13"/>
        <v>40.077823324738205</v>
      </c>
      <c r="J30" s="2">
        <v>100.9</v>
      </c>
      <c r="K30" s="2">
        <f t="shared" si="14"/>
        <v>40.077823324738205</v>
      </c>
      <c r="L30" s="2">
        <v>103.9</v>
      </c>
      <c r="M30" s="2">
        <f t="shared" si="2"/>
        <v>40.332310951143555</v>
      </c>
      <c r="N30" s="4" t="s">
        <v>22</v>
      </c>
      <c r="O30" s="5">
        <v>0.19</v>
      </c>
      <c r="P30" s="2">
        <f t="shared" si="3"/>
        <v>-14.424927980943421</v>
      </c>
      <c r="Q30" s="9">
        <v>0.1288</v>
      </c>
      <c r="R30" s="2">
        <f t="shared" si="9"/>
        <v>-17.801682739524132</v>
      </c>
      <c r="S30" s="9">
        <v>0.134</v>
      </c>
      <c r="T30" s="2">
        <f t="shared" si="4"/>
        <v>-17.457904032703844</v>
      </c>
      <c r="U30" s="4" t="s">
        <v>22</v>
      </c>
      <c r="V30" s="10" t="str">
        <f t="shared" si="15"/>
        <v>EM4 - HM4</v>
      </c>
      <c r="W30" s="63">
        <f>I30-51</f>
        <v>-10.922176675261795</v>
      </c>
      <c r="X30" s="63">
        <f>(-0.6+P30)</f>
        <v>-15.02492798094342</v>
      </c>
      <c r="Y30" t="str">
        <f t="shared" si="8"/>
        <v>OK</v>
      </c>
    </row>
    <row r="31" spans="2:25" ht="12.75">
      <c r="B31" s="7"/>
      <c r="C31" s="12"/>
      <c r="D31" s="12">
        <v>1900</v>
      </c>
      <c r="E31" s="12"/>
      <c r="F31" s="13"/>
      <c r="G31" s="3">
        <v>25</v>
      </c>
      <c r="H31" s="2">
        <v>63.44</v>
      </c>
      <c r="I31" s="2">
        <f t="shared" si="13"/>
        <v>36.04726348619095</v>
      </c>
      <c r="J31" s="2">
        <v>61.28</v>
      </c>
      <c r="K31" s="2">
        <f t="shared" si="14"/>
        <v>35.74637513249095</v>
      </c>
      <c r="L31" s="2">
        <v>66.8</v>
      </c>
      <c r="M31" s="2">
        <f t="shared" si="2"/>
        <v>36.49552924951091</v>
      </c>
      <c r="N31" s="4" t="s">
        <v>21</v>
      </c>
      <c r="O31" s="5">
        <v>0.1696</v>
      </c>
      <c r="P31" s="2">
        <f t="shared" si="3"/>
        <v>-15.4114830415861</v>
      </c>
      <c r="Q31" s="9">
        <v>0.1407</v>
      </c>
      <c r="R31" s="2">
        <f t="shared" si="9"/>
        <v>-17.034118051305086</v>
      </c>
      <c r="S31" s="9">
        <v>0.128</v>
      </c>
      <c r="T31" s="2">
        <f t="shared" si="4"/>
        <v>-17.85580060704263</v>
      </c>
      <c r="U31" s="7" t="s">
        <v>22</v>
      </c>
      <c r="V31" s="18"/>
      <c r="W31" s="63">
        <f>I31-41</f>
        <v>-4.95273651380905</v>
      </c>
      <c r="X31" s="63">
        <f>(P31-(-9.4))</f>
        <v>-6.0114830415861</v>
      </c>
      <c r="Y31" t="str">
        <f t="shared" si="8"/>
        <v>OK</v>
      </c>
    </row>
    <row r="32" spans="1:25" ht="12.75">
      <c r="A32">
        <v>16</v>
      </c>
      <c r="B32" s="7" t="s">
        <v>23</v>
      </c>
      <c r="C32" s="12" t="s">
        <v>27</v>
      </c>
      <c r="D32" s="12">
        <v>850</v>
      </c>
      <c r="E32" s="12" t="s">
        <v>29</v>
      </c>
      <c r="F32" s="13">
        <v>2006</v>
      </c>
      <c r="G32" s="14">
        <v>25</v>
      </c>
      <c r="H32" s="15">
        <v>153.6</v>
      </c>
      <c r="I32" s="15">
        <f t="shared" si="13"/>
        <v>43.72782431390986</v>
      </c>
      <c r="J32" s="15">
        <v>145.1</v>
      </c>
      <c r="K32" s="15">
        <f t="shared" si="14"/>
        <v>43.23334824875472</v>
      </c>
      <c r="L32" s="15">
        <v>158.2</v>
      </c>
      <c r="M32" s="15">
        <f t="shared" si="2"/>
        <v>43.984129583233155</v>
      </c>
      <c r="N32" s="13" t="s">
        <v>22</v>
      </c>
      <c r="O32" s="16">
        <v>0.2335</v>
      </c>
      <c r="P32" s="15">
        <f t="shared" si="3"/>
        <v>-12.63426230195738</v>
      </c>
      <c r="Q32" s="17">
        <v>0.1683</v>
      </c>
      <c r="R32" s="15">
        <f t="shared" si="9"/>
        <v>-15.478317680483523</v>
      </c>
      <c r="S32" s="17">
        <v>0.175</v>
      </c>
      <c r="T32" s="15">
        <f t="shared" si="4"/>
        <v>-15.139239026274112</v>
      </c>
      <c r="U32" s="13" t="s">
        <v>22</v>
      </c>
      <c r="V32" s="18" t="str">
        <f t="shared" si="15"/>
        <v>EM4 - HM4</v>
      </c>
      <c r="W32" s="63">
        <f>I32-51</f>
        <v>-7.2721756860901365</v>
      </c>
      <c r="X32" s="63">
        <f>(-0.6+P32)</f>
        <v>-13.23426230195738</v>
      </c>
      <c r="Y32" t="str">
        <f t="shared" si="8"/>
        <v>OK</v>
      </c>
    </row>
    <row r="33" spans="2:25" ht="12.75">
      <c r="B33" s="7"/>
      <c r="C33" s="12"/>
      <c r="D33" s="12">
        <v>1900</v>
      </c>
      <c r="E33" s="12"/>
      <c r="F33" s="13"/>
      <c r="G33" s="44">
        <v>25</v>
      </c>
      <c r="H33" s="15">
        <v>63.9</v>
      </c>
      <c r="I33" s="15">
        <f t="shared" si="13"/>
        <v>36.110017163168</v>
      </c>
      <c r="J33" s="15">
        <v>55.87</v>
      </c>
      <c r="K33" s="15">
        <f t="shared" si="14"/>
        <v>34.94357342720329</v>
      </c>
      <c r="L33" s="15">
        <v>60.9</v>
      </c>
      <c r="M33" s="15">
        <f t="shared" si="2"/>
        <v>35.69234585265751</v>
      </c>
      <c r="N33" s="13" t="s">
        <v>22</v>
      </c>
      <c r="O33" s="16">
        <v>0.1565</v>
      </c>
      <c r="P33" s="15">
        <f t="shared" si="3"/>
        <v>-16.109713162350655</v>
      </c>
      <c r="Q33" s="17">
        <v>0.1099</v>
      </c>
      <c r="R33" s="15">
        <f t="shared" si="9"/>
        <v>-19.18004615153019</v>
      </c>
      <c r="S33" s="17">
        <v>0.1</v>
      </c>
      <c r="T33" s="15">
        <f t="shared" si="4"/>
        <v>-20</v>
      </c>
      <c r="U33" s="12" t="s">
        <v>22</v>
      </c>
      <c r="V33" s="18"/>
      <c r="W33" s="63">
        <f>I33-41</f>
        <v>-4.889982836831997</v>
      </c>
      <c r="X33" s="63">
        <f>(P33-(-9.4))</f>
        <v>-6.7097131623506545</v>
      </c>
      <c r="Y33" t="str">
        <f t="shared" si="8"/>
        <v>OK</v>
      </c>
    </row>
    <row r="34" spans="1:25" ht="12.75">
      <c r="A34">
        <v>17</v>
      </c>
      <c r="B34" s="7" t="s">
        <v>23</v>
      </c>
      <c r="C34" s="7" t="s">
        <v>27</v>
      </c>
      <c r="D34" s="12">
        <v>850</v>
      </c>
      <c r="E34" s="7" t="s">
        <v>29</v>
      </c>
      <c r="F34" s="4">
        <v>2006</v>
      </c>
      <c r="G34" s="8">
        <v>25</v>
      </c>
      <c r="H34" s="2">
        <v>170.5</v>
      </c>
      <c r="I34" s="2">
        <f t="shared" si="13"/>
        <v>44.63448766657032</v>
      </c>
      <c r="J34" s="2">
        <v>170.5</v>
      </c>
      <c r="K34" s="2">
        <f t="shared" si="14"/>
        <v>44.63448766657032</v>
      </c>
      <c r="L34" s="2">
        <v>179</v>
      </c>
      <c r="M34" s="2">
        <f t="shared" si="2"/>
        <v>45.05706061959786</v>
      </c>
      <c r="N34" s="4" t="s">
        <v>22</v>
      </c>
      <c r="O34" s="5">
        <v>0.2577</v>
      </c>
      <c r="P34" s="2">
        <f t="shared" si="3"/>
        <v>-11.777711628981907</v>
      </c>
      <c r="Q34" s="9">
        <v>0.1816</v>
      </c>
      <c r="R34" s="2">
        <f t="shared" si="9"/>
        <v>-14.817683116298674</v>
      </c>
      <c r="S34" s="9">
        <v>0.187</v>
      </c>
      <c r="T34" s="2">
        <f t="shared" si="4"/>
        <v>-14.563167869270021</v>
      </c>
      <c r="U34" s="4" t="s">
        <v>22</v>
      </c>
      <c r="V34" s="10" t="str">
        <f t="shared" si="15"/>
        <v>EM4 - HM4</v>
      </c>
      <c r="W34" s="63">
        <f>I34-51</f>
        <v>-6.3655123334296775</v>
      </c>
      <c r="X34" s="63">
        <f>(-0.6+P34)</f>
        <v>-12.377711628981906</v>
      </c>
      <c r="Y34" t="str">
        <f t="shared" si="8"/>
        <v>OK</v>
      </c>
    </row>
    <row r="35" spans="2:25" ht="12.75">
      <c r="B35" s="7"/>
      <c r="C35" s="12"/>
      <c r="D35" s="12">
        <v>1900</v>
      </c>
      <c r="E35" s="12"/>
      <c r="F35" s="13"/>
      <c r="G35" s="3">
        <v>25</v>
      </c>
      <c r="H35" s="2">
        <v>71.89</v>
      </c>
      <c r="I35" s="2">
        <f t="shared" si="13"/>
        <v>37.1333696722307</v>
      </c>
      <c r="J35" s="2">
        <v>62.08</v>
      </c>
      <c r="K35" s="2">
        <f t="shared" si="14"/>
        <v>35.85903416500264</v>
      </c>
      <c r="L35" s="2">
        <v>65.8</v>
      </c>
      <c r="M35" s="2">
        <f t="shared" si="2"/>
        <v>36.36451787227911</v>
      </c>
      <c r="N35" s="4" t="s">
        <v>21</v>
      </c>
      <c r="O35" s="5">
        <v>0.1731</v>
      </c>
      <c r="P35" s="2">
        <f t="shared" si="3"/>
        <v>-15.234058642492123</v>
      </c>
      <c r="Q35" s="9">
        <v>0.1243</v>
      </c>
      <c r="R35" s="2">
        <f t="shared" si="9"/>
        <v>-18.110577427167105</v>
      </c>
      <c r="S35" s="9">
        <v>0.128</v>
      </c>
      <c r="T35" s="2">
        <f t="shared" si="4"/>
        <v>-17.85580060704263</v>
      </c>
      <c r="U35" s="7" t="s">
        <v>22</v>
      </c>
      <c r="V35" s="18"/>
      <c r="W35" s="63">
        <f>I35-41</f>
        <v>-3.8666303277693004</v>
      </c>
      <c r="X35" s="63">
        <f>(P35-(-9.4))</f>
        <v>-5.834058642492122</v>
      </c>
      <c r="Y35" t="str">
        <f t="shared" si="8"/>
        <v>OK</v>
      </c>
    </row>
    <row r="36" spans="1:25" ht="12.75">
      <c r="A36">
        <v>18</v>
      </c>
      <c r="B36" s="7" t="s">
        <v>23</v>
      </c>
      <c r="C36" s="12" t="s">
        <v>27</v>
      </c>
      <c r="D36" s="12">
        <v>850</v>
      </c>
      <c r="E36" s="12" t="s">
        <v>26</v>
      </c>
      <c r="F36" s="13">
        <v>2006</v>
      </c>
      <c r="G36" s="14">
        <v>25</v>
      </c>
      <c r="H36" s="15">
        <v>94.47</v>
      </c>
      <c r="I36" s="15">
        <f t="shared" si="13"/>
        <v>39.50587830712413</v>
      </c>
      <c r="J36" s="15">
        <v>94.47</v>
      </c>
      <c r="K36" s="15">
        <f t="shared" si="14"/>
        <v>39.50587830712413</v>
      </c>
      <c r="L36" s="15">
        <v>99.2</v>
      </c>
      <c r="M36" s="15">
        <f t="shared" si="2"/>
        <v>39.93023344308357</v>
      </c>
      <c r="N36" s="13" t="s">
        <v>22</v>
      </c>
      <c r="O36" s="16">
        <v>0.1857</v>
      </c>
      <c r="P36" s="15">
        <f t="shared" si="3"/>
        <v>-14.623761925204391</v>
      </c>
      <c r="Q36" s="17">
        <v>0.1137</v>
      </c>
      <c r="R36" s="15">
        <f t="shared" si="9"/>
        <v>-18.884790706245305</v>
      </c>
      <c r="S36" s="17">
        <v>0.121</v>
      </c>
      <c r="T36" s="15">
        <f t="shared" si="4"/>
        <v>-18.344292593671</v>
      </c>
      <c r="U36" s="13" t="s">
        <v>22</v>
      </c>
      <c r="V36" s="18" t="str">
        <f t="shared" si="15"/>
        <v>EM4 - HM4</v>
      </c>
      <c r="W36" s="63">
        <f>I36-51</f>
        <v>-11.494121692875872</v>
      </c>
      <c r="X36" s="63">
        <f>(-0.6+P36)</f>
        <v>-15.223761925204391</v>
      </c>
      <c r="Y36" t="str">
        <f t="shared" si="8"/>
        <v>OK</v>
      </c>
    </row>
    <row r="37" spans="2:25" ht="12.75">
      <c r="B37" s="7"/>
      <c r="C37" s="12"/>
      <c r="D37" s="12">
        <v>1900</v>
      </c>
      <c r="E37" s="12"/>
      <c r="F37" s="13"/>
      <c r="G37" s="44">
        <v>25</v>
      </c>
      <c r="H37" s="15">
        <v>51.45</v>
      </c>
      <c r="I37" s="15">
        <f t="shared" si="13"/>
        <v>34.227707581969035</v>
      </c>
      <c r="J37" s="15">
        <v>48.02</v>
      </c>
      <c r="K37" s="15">
        <f t="shared" si="14"/>
        <v>33.62844311442017</v>
      </c>
      <c r="L37" s="15">
        <v>48.5</v>
      </c>
      <c r="M37" s="15">
        <f t="shared" si="2"/>
        <v>33.71483477204527</v>
      </c>
      <c r="N37" s="13" t="s">
        <v>22</v>
      </c>
      <c r="O37" s="16">
        <v>0.1509</v>
      </c>
      <c r="P37" s="15">
        <f t="shared" si="3"/>
        <v>-16.426215204488205</v>
      </c>
      <c r="Q37" s="17">
        <v>0.1067</v>
      </c>
      <c r="R37" s="15">
        <f t="shared" si="9"/>
        <v>-19.436711611510603</v>
      </c>
      <c r="S37" s="17">
        <v>0.095</v>
      </c>
      <c r="T37" s="15">
        <f t="shared" si="4"/>
        <v>-20.445527894223044</v>
      </c>
      <c r="U37" s="12" t="s">
        <v>22</v>
      </c>
      <c r="V37" s="18"/>
      <c r="W37" s="63">
        <f>I37-41</f>
        <v>-6.772292418030965</v>
      </c>
      <c r="X37" s="63">
        <f>(P37-(-9.4))</f>
        <v>-7.026215204488205</v>
      </c>
      <c r="Y37" t="str">
        <f t="shared" si="8"/>
        <v>OK</v>
      </c>
    </row>
    <row r="38" spans="1:25" ht="25.5">
      <c r="A38">
        <v>19</v>
      </c>
      <c r="B38" s="7" t="s">
        <v>23</v>
      </c>
      <c r="C38" s="7" t="s">
        <v>27</v>
      </c>
      <c r="D38" s="12">
        <v>850</v>
      </c>
      <c r="E38" s="26" t="s">
        <v>28</v>
      </c>
      <c r="F38" s="4">
        <v>2006</v>
      </c>
      <c r="G38" s="8">
        <v>26</v>
      </c>
      <c r="H38" s="2">
        <v>114.4</v>
      </c>
      <c r="I38" s="2">
        <f t="shared" si="13"/>
        <v>41.168520489140114</v>
      </c>
      <c r="J38" s="2">
        <v>114.4</v>
      </c>
      <c r="K38" s="2">
        <f t="shared" si="14"/>
        <v>41.168520489140114</v>
      </c>
      <c r="L38" s="2">
        <v>117.8</v>
      </c>
      <c r="M38" s="2">
        <f t="shared" si="2"/>
        <v>41.42290580902166</v>
      </c>
      <c r="N38" s="4" t="s">
        <v>22</v>
      </c>
      <c r="O38" s="5">
        <v>0.1907</v>
      </c>
      <c r="P38" s="2">
        <f t="shared" si="3"/>
        <v>-14.392986139079886</v>
      </c>
      <c r="Q38" s="9">
        <v>0.1366</v>
      </c>
      <c r="R38" s="2">
        <f t="shared" si="9"/>
        <v>-17.290986013089725</v>
      </c>
      <c r="S38" s="9">
        <v>0.138</v>
      </c>
      <c r="T38" s="2">
        <f t="shared" si="4"/>
        <v>-17.20241827197527</v>
      </c>
      <c r="U38" s="4" t="s">
        <v>22</v>
      </c>
      <c r="V38" s="10" t="str">
        <f t="shared" si="15"/>
        <v>EM4 - HM4</v>
      </c>
      <c r="W38" s="63">
        <f>I38-51</f>
        <v>-9.831479510859886</v>
      </c>
      <c r="X38" s="63">
        <f>(-0.6+P38)</f>
        <v>-14.992986139079886</v>
      </c>
      <c r="Y38" t="str">
        <f t="shared" si="8"/>
        <v>OK</v>
      </c>
    </row>
    <row r="39" spans="2:26" ht="12.75">
      <c r="B39" s="7"/>
      <c r="C39" s="7"/>
      <c r="D39" s="12">
        <v>1900</v>
      </c>
      <c r="E39" s="26"/>
      <c r="F39" s="4"/>
      <c r="G39" s="3">
        <v>25</v>
      </c>
      <c r="H39" s="2">
        <v>92.34</v>
      </c>
      <c r="I39" s="2">
        <f t="shared" si="13"/>
        <v>39.30779740430245</v>
      </c>
      <c r="J39" s="2">
        <v>76.85</v>
      </c>
      <c r="K39" s="2">
        <f t="shared" si="14"/>
        <v>37.71287743671528</v>
      </c>
      <c r="L39" s="2">
        <v>83</v>
      </c>
      <c r="M39" s="2">
        <f t="shared" si="2"/>
        <v>38.38156184752148</v>
      </c>
      <c r="N39" s="4" t="s">
        <v>21</v>
      </c>
      <c r="O39" s="5">
        <v>0.2821</v>
      </c>
      <c r="P39" s="2">
        <f t="shared" si="3"/>
        <v>-10.991938276892675</v>
      </c>
      <c r="Q39" s="9">
        <v>0.2817</v>
      </c>
      <c r="R39" s="2">
        <f t="shared" si="9"/>
        <v>-11.004263060284533</v>
      </c>
      <c r="S39" s="9">
        <v>0.293</v>
      </c>
      <c r="T39" s="2">
        <f t="shared" si="4"/>
        <v>-10.66264759291781</v>
      </c>
      <c r="U39" s="7" t="s">
        <v>21</v>
      </c>
      <c r="V39" s="10"/>
      <c r="W39" s="63">
        <f>I39-41</f>
        <v>-1.6922025956975517</v>
      </c>
      <c r="X39" s="64">
        <f>(P39-(-9.4))</f>
        <v>-1.5919382768926749</v>
      </c>
      <c r="Y39" t="str">
        <f t="shared" si="8"/>
        <v>Not OK</v>
      </c>
      <c r="Z39">
        <f>IF(Y39="Not OK",X39-W39)</f>
        <v>0.10026431880487685</v>
      </c>
    </row>
    <row r="40" spans="1:25" ht="12.75">
      <c r="A40">
        <v>20</v>
      </c>
      <c r="B40" s="7" t="s">
        <v>23</v>
      </c>
      <c r="C40" s="7" t="s">
        <v>27</v>
      </c>
      <c r="D40" s="12">
        <v>850</v>
      </c>
      <c r="E40" s="7" t="s">
        <v>29</v>
      </c>
      <c r="F40" s="4">
        <v>2006</v>
      </c>
      <c r="G40" s="8">
        <v>25</v>
      </c>
      <c r="H40" s="2">
        <v>154.6</v>
      </c>
      <c r="I40" s="2">
        <f t="shared" si="13"/>
        <v>43.78418979164613</v>
      </c>
      <c r="J40" s="2">
        <v>154.6</v>
      </c>
      <c r="K40" s="2">
        <f t="shared" si="14"/>
        <v>43.78418979164613</v>
      </c>
      <c r="L40" s="2">
        <v>162.3</v>
      </c>
      <c r="M40" s="2">
        <f t="shared" si="2"/>
        <v>44.20637039652463</v>
      </c>
      <c r="N40" s="4" t="s">
        <v>22</v>
      </c>
      <c r="O40" s="5">
        <v>0.2427</v>
      </c>
      <c r="P40" s="2">
        <f t="shared" si="3"/>
        <v>-12.298604473361305</v>
      </c>
      <c r="Q40" s="9">
        <v>0.168</v>
      </c>
      <c r="R40" s="2">
        <f t="shared" si="9"/>
        <v>-15.493814365482743</v>
      </c>
      <c r="S40" s="9">
        <v>0.173</v>
      </c>
      <c r="T40" s="2">
        <f t="shared" si="4"/>
        <v>-15.239077937424092</v>
      </c>
      <c r="U40" s="4" t="s">
        <v>22</v>
      </c>
      <c r="V40" s="10" t="str">
        <f t="shared" si="15"/>
        <v>EM4 - HM4</v>
      </c>
      <c r="W40" s="63">
        <f>I40-51</f>
        <v>-7.215810208353872</v>
      </c>
      <c r="X40" s="63">
        <f>(-0.6+P40)</f>
        <v>-12.898604473361305</v>
      </c>
      <c r="Y40" t="str">
        <f t="shared" si="8"/>
        <v>OK</v>
      </c>
    </row>
    <row r="41" spans="2:25" ht="12.75">
      <c r="B41" s="7"/>
      <c r="C41" s="12"/>
      <c r="D41" s="12">
        <v>1900</v>
      </c>
      <c r="E41" s="12"/>
      <c r="F41" s="13"/>
      <c r="G41" s="3">
        <v>25</v>
      </c>
      <c r="H41" s="2">
        <v>71.46</v>
      </c>
      <c r="I41" s="2">
        <f t="shared" si="13"/>
        <v>37.08126023732842</v>
      </c>
      <c r="J41" s="2">
        <v>63.3</v>
      </c>
      <c r="K41" s="2">
        <f t="shared" si="14"/>
        <v>36.0280742003471</v>
      </c>
      <c r="L41" s="2">
        <v>67.1</v>
      </c>
      <c r="M41" s="2">
        <f t="shared" si="2"/>
        <v>36.53445040337984</v>
      </c>
      <c r="N41" s="4" t="s">
        <v>21</v>
      </c>
      <c r="O41" s="5">
        <v>0.1855</v>
      </c>
      <c r="P41" s="2">
        <f t="shared" si="3"/>
        <v>-14.633121720978705</v>
      </c>
      <c r="Q41" s="9">
        <v>0.1398</v>
      </c>
      <c r="R41" s="2">
        <f t="shared" si="9"/>
        <v>-17.08985657180675</v>
      </c>
      <c r="S41" s="9">
        <v>0.144</v>
      </c>
      <c r="T41" s="2">
        <f t="shared" si="4"/>
        <v>-16.832750158095006</v>
      </c>
      <c r="U41" s="7" t="s">
        <v>22</v>
      </c>
      <c r="V41" s="18"/>
      <c r="W41" s="63">
        <f>I41-41</f>
        <v>-3.918739762671578</v>
      </c>
      <c r="X41" s="63">
        <f>(P41-(-9.4))</f>
        <v>-5.233121720978705</v>
      </c>
      <c r="Y41" t="str">
        <f t="shared" si="8"/>
        <v>OK</v>
      </c>
    </row>
    <row r="42" spans="1:25" ht="12.75">
      <c r="A42">
        <v>21</v>
      </c>
      <c r="B42" s="7" t="s">
        <v>23</v>
      </c>
      <c r="C42" s="12" t="s">
        <v>27</v>
      </c>
      <c r="D42" s="12">
        <v>850</v>
      </c>
      <c r="E42" s="12" t="s">
        <v>26</v>
      </c>
      <c r="F42" s="13">
        <v>2006</v>
      </c>
      <c r="G42" s="14">
        <v>25</v>
      </c>
      <c r="H42" s="15">
        <v>106.9</v>
      </c>
      <c r="I42" s="15">
        <f t="shared" si="13"/>
        <v>40.57955410417556</v>
      </c>
      <c r="J42" s="15">
        <v>106.9</v>
      </c>
      <c r="K42" s="15">
        <f t="shared" si="14"/>
        <v>40.57955410417556</v>
      </c>
      <c r="L42" s="15">
        <v>112.2</v>
      </c>
      <c r="M42" s="15">
        <f t="shared" si="2"/>
        <v>40.999857138402845</v>
      </c>
      <c r="N42" s="13" t="s">
        <v>22</v>
      </c>
      <c r="O42" s="16">
        <v>0.2077</v>
      </c>
      <c r="P42" s="15">
        <f t="shared" si="3"/>
        <v>-13.651270069298018</v>
      </c>
      <c r="Q42" s="17">
        <v>0.1447</v>
      </c>
      <c r="R42" s="15">
        <f t="shared" si="9"/>
        <v>-16.79062937761925</v>
      </c>
      <c r="S42" s="17">
        <v>0.149</v>
      </c>
      <c r="T42" s="15">
        <f t="shared" si="4"/>
        <v>-16.53627463175452</v>
      </c>
      <c r="U42" s="13" t="s">
        <v>22</v>
      </c>
      <c r="V42" s="18" t="str">
        <f t="shared" si="15"/>
        <v>EM4 - HM4</v>
      </c>
      <c r="W42" s="63">
        <f>I42-51</f>
        <v>-10.420445895824443</v>
      </c>
      <c r="X42" s="63">
        <f>(-0.6+P42)</f>
        <v>-14.251270069298018</v>
      </c>
      <c r="Y42" t="str">
        <f t="shared" si="8"/>
        <v>OK</v>
      </c>
    </row>
    <row r="43" spans="2:26" ht="12.75">
      <c r="B43" s="7"/>
      <c r="C43" s="12"/>
      <c r="D43" s="12">
        <v>1900</v>
      </c>
      <c r="E43" s="12"/>
      <c r="F43" s="13"/>
      <c r="G43" s="44">
        <v>25</v>
      </c>
      <c r="H43" s="15">
        <v>48.23</v>
      </c>
      <c r="I43" s="15">
        <f t="shared" si="13"/>
        <v>33.66634523843765</v>
      </c>
      <c r="J43" s="15">
        <v>48.21</v>
      </c>
      <c r="K43" s="15">
        <f t="shared" si="14"/>
        <v>33.662742629660144</v>
      </c>
      <c r="L43" s="15">
        <v>51.1</v>
      </c>
      <c r="M43" s="15">
        <f t="shared" si="2"/>
        <v>34.16841800269425</v>
      </c>
      <c r="N43" s="13" t="s">
        <v>22</v>
      </c>
      <c r="O43" s="16">
        <v>0.158</v>
      </c>
      <c r="P43" s="15">
        <f t="shared" si="3"/>
        <v>-16.026858260911546</v>
      </c>
      <c r="Q43" s="17">
        <v>0.133</v>
      </c>
      <c r="R43" s="15">
        <f t="shared" si="9"/>
        <v>-17.522967180658284</v>
      </c>
      <c r="S43" s="17">
        <v>0.137</v>
      </c>
      <c r="T43" s="15">
        <f t="shared" si="4"/>
        <v>-17.265588656871863</v>
      </c>
      <c r="U43" s="12" t="s">
        <v>22</v>
      </c>
      <c r="V43" s="18"/>
      <c r="W43" s="63">
        <f>I43-41</f>
        <v>-7.33365476156235</v>
      </c>
      <c r="X43" s="64">
        <f>(P43-(-9.4))</f>
        <v>-6.626858260911545</v>
      </c>
      <c r="Y43" t="str">
        <f t="shared" si="8"/>
        <v>Not OK</v>
      </c>
      <c r="Z43">
        <f>IF(Y43="Not OK",X43-W43)</f>
        <v>0.706796500650805</v>
      </c>
    </row>
    <row r="44" spans="1:25" ht="12.75">
      <c r="A44">
        <v>22</v>
      </c>
      <c r="B44" s="7" t="s">
        <v>23</v>
      </c>
      <c r="C44" s="7" t="s">
        <v>27</v>
      </c>
      <c r="D44" s="12">
        <v>850</v>
      </c>
      <c r="E44" s="7" t="s">
        <v>26</v>
      </c>
      <c r="F44" s="4">
        <v>2006</v>
      </c>
      <c r="G44" s="8">
        <v>25</v>
      </c>
      <c r="H44" s="2">
        <v>77.02</v>
      </c>
      <c r="I44" s="2">
        <f t="shared" si="13"/>
        <v>37.732070285734245</v>
      </c>
      <c r="J44" s="2">
        <v>77.02</v>
      </c>
      <c r="K44" s="2">
        <f t="shared" si="14"/>
        <v>37.732070285734245</v>
      </c>
      <c r="L44" s="2">
        <v>80.9</v>
      </c>
      <c r="M44" s="2">
        <f t="shared" si="2"/>
        <v>38.15897043224545</v>
      </c>
      <c r="N44" s="4" t="s">
        <v>22</v>
      </c>
      <c r="O44" s="5">
        <v>0.1442</v>
      </c>
      <c r="P44" s="2">
        <f t="shared" si="3"/>
        <v>-16.820694792331796</v>
      </c>
      <c r="Q44" s="9">
        <v>0.101</v>
      </c>
      <c r="R44" s="2">
        <f t="shared" si="9"/>
        <v>-19.913572524347146</v>
      </c>
      <c r="S44" s="9">
        <v>0.104</v>
      </c>
      <c r="T44" s="2">
        <f t="shared" si="4"/>
        <v>-19.659333214024393</v>
      </c>
      <c r="U44" s="4" t="s">
        <v>22</v>
      </c>
      <c r="V44" s="10" t="str">
        <f t="shared" si="15"/>
        <v>EM4 - HM4</v>
      </c>
      <c r="W44" s="63">
        <f>I44-51</f>
        <v>-13.267929714265755</v>
      </c>
      <c r="X44" s="63">
        <f>(-0.6+P44)</f>
        <v>-17.420694792331798</v>
      </c>
      <c r="Y44" t="str">
        <f t="shared" si="8"/>
        <v>OK</v>
      </c>
    </row>
    <row r="45" spans="2:25" ht="12.75">
      <c r="B45" s="7"/>
      <c r="C45" s="12"/>
      <c r="D45" s="12">
        <v>1900</v>
      </c>
      <c r="E45" s="12"/>
      <c r="F45" s="13"/>
      <c r="G45" s="3">
        <v>25</v>
      </c>
      <c r="H45" s="2">
        <v>46.43</v>
      </c>
      <c r="I45" s="2">
        <f t="shared" si="13"/>
        <v>33.33597367332348</v>
      </c>
      <c r="J45" s="2">
        <v>46.13</v>
      </c>
      <c r="K45" s="2">
        <f t="shared" si="14"/>
        <v>33.279669092165335</v>
      </c>
      <c r="L45" s="2">
        <v>48.9</v>
      </c>
      <c r="M45" s="2">
        <f t="shared" si="2"/>
        <v>33.78617718247241</v>
      </c>
      <c r="N45" s="4" t="s">
        <v>22</v>
      </c>
      <c r="O45" s="5">
        <v>0.1386</v>
      </c>
      <c r="P45" s="2">
        <f t="shared" si="3"/>
        <v>-17.16473539448424</v>
      </c>
      <c r="Q45" s="9">
        <v>0.133</v>
      </c>
      <c r="R45" s="2">
        <f t="shared" si="9"/>
        <v>-17.522967180658284</v>
      </c>
      <c r="S45" s="9">
        <v>0.137</v>
      </c>
      <c r="T45" s="2">
        <f t="shared" si="4"/>
        <v>-17.265588656871863</v>
      </c>
      <c r="U45" s="7" t="s">
        <v>22</v>
      </c>
      <c r="V45" s="18"/>
      <c r="W45" s="63">
        <f>I45-41</f>
        <v>-7.66402632667652</v>
      </c>
      <c r="X45" s="63">
        <f>(P45-(-9.4))</f>
        <v>-7.764735394484239</v>
      </c>
      <c r="Y45" t="str">
        <f t="shared" si="8"/>
        <v>OK</v>
      </c>
    </row>
    <row r="46" spans="1:25" ht="12.75">
      <c r="A46">
        <v>23</v>
      </c>
      <c r="B46" s="7" t="s">
        <v>23</v>
      </c>
      <c r="C46" s="12" t="s">
        <v>27</v>
      </c>
      <c r="D46" s="12">
        <v>850</v>
      </c>
      <c r="E46" s="12" t="s">
        <v>26</v>
      </c>
      <c r="F46" s="13">
        <v>2006</v>
      </c>
      <c r="G46" s="14">
        <v>25</v>
      </c>
      <c r="H46" s="15">
        <v>97.66</v>
      </c>
      <c r="I46" s="15">
        <f t="shared" si="13"/>
        <v>39.79433439896209</v>
      </c>
      <c r="J46" s="15">
        <v>94.61</v>
      </c>
      <c r="K46" s="15">
        <f t="shared" si="14"/>
        <v>39.518740849662215</v>
      </c>
      <c r="L46" s="15">
        <v>96.5</v>
      </c>
      <c r="M46" s="15">
        <f t="shared" si="2"/>
        <v>39.690546266875856</v>
      </c>
      <c r="N46" s="13" t="s">
        <v>22</v>
      </c>
      <c r="O46" s="16">
        <v>0.171</v>
      </c>
      <c r="P46" s="15">
        <f t="shared" si="3"/>
        <v>-15.340077792156922</v>
      </c>
      <c r="Q46" s="17">
        <v>0.1155</v>
      </c>
      <c r="R46" s="15">
        <f t="shared" si="9"/>
        <v>-18.748360315436738</v>
      </c>
      <c r="S46" s="17">
        <v>0.119</v>
      </c>
      <c r="T46" s="15">
        <f t="shared" si="4"/>
        <v>-18.489060772149386</v>
      </c>
      <c r="U46" s="13" t="s">
        <v>22</v>
      </c>
      <c r="V46" s="18" t="str">
        <f t="shared" si="15"/>
        <v>EM4 - HM4</v>
      </c>
      <c r="W46" s="63">
        <f>I46-51</f>
        <v>-11.205665601037907</v>
      </c>
      <c r="X46" s="63">
        <f>(-0.6+P46)</f>
        <v>-15.940077792156922</v>
      </c>
      <c r="Y46" t="str">
        <f t="shared" si="8"/>
        <v>OK</v>
      </c>
    </row>
    <row r="47" spans="2:26" ht="12.75">
      <c r="B47" s="7"/>
      <c r="C47" s="12"/>
      <c r="D47" s="12">
        <v>1900</v>
      </c>
      <c r="E47" s="12"/>
      <c r="F47" s="13"/>
      <c r="G47" s="44">
        <v>25</v>
      </c>
      <c r="H47" s="15">
        <v>53.48</v>
      </c>
      <c r="I47" s="15">
        <f t="shared" si="13"/>
        <v>34.56382797179893</v>
      </c>
      <c r="J47" s="15">
        <v>52.04</v>
      </c>
      <c r="K47" s="15">
        <f t="shared" si="14"/>
        <v>34.326745757790974</v>
      </c>
      <c r="L47" s="15">
        <v>56.2</v>
      </c>
      <c r="M47" s="15">
        <f t="shared" si="2"/>
        <v>34.99472631138122</v>
      </c>
      <c r="N47" s="13" t="s">
        <v>22</v>
      </c>
      <c r="O47" s="16">
        <v>0.1635</v>
      </c>
      <c r="P47" s="15">
        <f t="shared" si="3"/>
        <v>-15.7296448600739</v>
      </c>
      <c r="Q47" s="17">
        <v>0.1447</v>
      </c>
      <c r="R47" s="15">
        <f t="shared" si="9"/>
        <v>-16.79062937761925</v>
      </c>
      <c r="S47" s="17">
        <v>0.149</v>
      </c>
      <c r="T47" s="15">
        <f t="shared" si="4"/>
        <v>-16.53627463175452</v>
      </c>
      <c r="U47" s="12" t="s">
        <v>22</v>
      </c>
      <c r="V47" s="18"/>
      <c r="W47" s="63">
        <f>I47-41</f>
        <v>-6.436172028201071</v>
      </c>
      <c r="X47" s="64">
        <f>(P47-(-9.4))</f>
        <v>-6.3296448600739</v>
      </c>
      <c r="Y47" t="str">
        <f t="shared" si="8"/>
        <v>Not OK</v>
      </c>
      <c r="Z47">
        <f>IF(Y47="Not OK",X47-W47)</f>
        <v>0.10652716812717067</v>
      </c>
    </row>
    <row r="48" spans="1:25" ht="12.75">
      <c r="A48">
        <v>24</v>
      </c>
      <c r="B48" s="7" t="s">
        <v>23</v>
      </c>
      <c r="C48" s="7" t="s">
        <v>27</v>
      </c>
      <c r="D48" s="12">
        <v>850</v>
      </c>
      <c r="E48" s="7" t="s">
        <v>26</v>
      </c>
      <c r="F48" s="4">
        <v>2006</v>
      </c>
      <c r="G48" s="8">
        <v>25</v>
      </c>
      <c r="H48" s="2">
        <v>101.2</v>
      </c>
      <c r="I48" s="2">
        <f t="shared" si="13"/>
        <v>40.10361025007561</v>
      </c>
      <c r="J48" s="2">
        <v>101.2</v>
      </c>
      <c r="K48" s="2">
        <f t="shared" si="14"/>
        <v>40.10361025007561</v>
      </c>
      <c r="L48" s="2">
        <v>103.3</v>
      </c>
      <c r="M48" s="2">
        <f t="shared" si="2"/>
        <v>40.282006430392414</v>
      </c>
      <c r="N48" s="4" t="s">
        <v>22</v>
      </c>
      <c r="O48" s="5">
        <v>0.1816</v>
      </c>
      <c r="P48" s="2">
        <f t="shared" si="3"/>
        <v>-14.817683116298674</v>
      </c>
      <c r="Q48" s="9">
        <v>0.1214</v>
      </c>
      <c r="R48" s="2">
        <f t="shared" si="9"/>
        <v>-18.315626265215226</v>
      </c>
      <c r="S48" s="9">
        <v>0.125</v>
      </c>
      <c r="T48" s="2">
        <f t="shared" si="4"/>
        <v>-18.06179973983887</v>
      </c>
      <c r="U48" s="4" t="s">
        <v>22</v>
      </c>
      <c r="V48" s="10" t="str">
        <f t="shared" si="15"/>
        <v>EM4 - HM4</v>
      </c>
      <c r="W48" s="63">
        <f>I48-51</f>
        <v>-10.896389749924388</v>
      </c>
      <c r="X48" s="63">
        <f>(-0.6+P48)</f>
        <v>-15.417683116298674</v>
      </c>
      <c r="Y48" t="str">
        <f t="shared" si="8"/>
        <v>OK</v>
      </c>
    </row>
    <row r="49" spans="2:25" ht="12.75">
      <c r="B49" s="7"/>
      <c r="C49" s="12"/>
      <c r="D49" s="12">
        <v>1900</v>
      </c>
      <c r="E49" s="12"/>
      <c r="F49" s="13"/>
      <c r="G49" s="3">
        <v>25</v>
      </c>
      <c r="H49" s="2">
        <v>46.02</v>
      </c>
      <c r="I49" s="2">
        <f t="shared" si="13"/>
        <v>33.258932286652495</v>
      </c>
      <c r="J49" s="2">
        <v>46.02</v>
      </c>
      <c r="K49" s="2">
        <f t="shared" si="14"/>
        <v>33.258932286652495</v>
      </c>
      <c r="L49" s="2">
        <v>49.7</v>
      </c>
      <c r="M49" s="2">
        <f t="shared" si="2"/>
        <v>33.927127774666644</v>
      </c>
      <c r="N49" s="4" t="s">
        <v>22</v>
      </c>
      <c r="O49" s="5">
        <v>0.1363</v>
      </c>
      <c r="P49" s="2">
        <f t="shared" si="3"/>
        <v>-17.310082883306528</v>
      </c>
      <c r="Q49" s="9">
        <v>0.1049</v>
      </c>
      <c r="R49" s="2">
        <f t="shared" si="9"/>
        <v>-19.584490236128843</v>
      </c>
      <c r="S49" s="9">
        <v>0.108</v>
      </c>
      <c r="T49" s="2">
        <f t="shared" si="4"/>
        <v>-19.331524890261008</v>
      </c>
      <c r="U49" s="7" t="s">
        <v>22</v>
      </c>
      <c r="V49" s="18"/>
      <c r="W49" s="63">
        <f>I49-41</f>
        <v>-7.741067713347505</v>
      </c>
      <c r="X49" s="63">
        <f>(P49-(-9.4))</f>
        <v>-7.9100828833065275</v>
      </c>
      <c r="Y49" t="str">
        <f t="shared" si="8"/>
        <v>OK</v>
      </c>
    </row>
    <row r="50" spans="1:25" ht="12.75">
      <c r="A50">
        <v>25</v>
      </c>
      <c r="B50" s="7" t="s">
        <v>23</v>
      </c>
      <c r="C50" s="12" t="s">
        <v>27</v>
      </c>
      <c r="D50" s="12">
        <v>850</v>
      </c>
      <c r="E50" s="12" t="s">
        <v>26</v>
      </c>
      <c r="F50" s="13">
        <v>2006</v>
      </c>
      <c r="G50" s="14">
        <v>25</v>
      </c>
      <c r="H50" s="15">
        <v>109.7</v>
      </c>
      <c r="I50" s="15">
        <f t="shared" si="13"/>
        <v>40.80413255149423</v>
      </c>
      <c r="J50" s="15">
        <v>107.8</v>
      </c>
      <c r="K50" s="15">
        <f t="shared" si="14"/>
        <v>40.6523752170144</v>
      </c>
      <c r="L50" s="15">
        <v>110</v>
      </c>
      <c r="M50" s="15">
        <f t="shared" si="2"/>
        <v>40.8278537031645</v>
      </c>
      <c r="N50" s="13" t="s">
        <v>22</v>
      </c>
      <c r="O50" s="16">
        <v>0.2228</v>
      </c>
      <c r="P50" s="15">
        <f t="shared" si="3"/>
        <v>-13.041696269966174</v>
      </c>
      <c r="Q50" s="17">
        <v>0.1631</v>
      </c>
      <c r="R50" s="15">
        <f t="shared" si="9"/>
        <v>-15.750920779194484</v>
      </c>
      <c r="S50" s="17">
        <v>0.168</v>
      </c>
      <c r="T50" s="15">
        <f t="shared" si="4"/>
        <v>-15.493814365482743</v>
      </c>
      <c r="U50" s="13" t="s">
        <v>22</v>
      </c>
      <c r="V50" s="18" t="str">
        <f t="shared" si="15"/>
        <v>EM4 - HM4</v>
      </c>
      <c r="W50" s="63">
        <f>I50-51</f>
        <v>-10.195867448505773</v>
      </c>
      <c r="X50" s="63">
        <f>(-0.6+P50)</f>
        <v>-13.641696269966173</v>
      </c>
      <c r="Y50" t="str">
        <f t="shared" si="8"/>
        <v>OK</v>
      </c>
    </row>
    <row r="51" spans="2:25" ht="12.75">
      <c r="B51" s="7"/>
      <c r="C51" s="12"/>
      <c r="D51" s="12">
        <v>1900</v>
      </c>
      <c r="E51" s="12"/>
      <c r="F51" s="13"/>
      <c r="G51" s="44">
        <v>25</v>
      </c>
      <c r="H51" s="15">
        <v>40.98</v>
      </c>
      <c r="I51" s="15">
        <f t="shared" si="13"/>
        <v>32.25143908130352</v>
      </c>
      <c r="J51" s="15">
        <v>38.61</v>
      </c>
      <c r="K51" s="15">
        <f t="shared" si="14"/>
        <v>31.733996032480984</v>
      </c>
      <c r="L51" s="15">
        <v>41.7</v>
      </c>
      <c r="M51" s="15">
        <f t="shared" si="2"/>
        <v>32.40272109947515</v>
      </c>
      <c r="N51" s="13" t="s">
        <v>22</v>
      </c>
      <c r="O51" s="16">
        <v>0.1135</v>
      </c>
      <c r="P51" s="15">
        <f t="shared" si="3"/>
        <v>-18.90008276941717</v>
      </c>
      <c r="Q51" s="17">
        <v>0.1039</v>
      </c>
      <c r="R51" s="15">
        <f t="shared" si="9"/>
        <v>-19.667689048856452</v>
      </c>
      <c r="S51" s="17">
        <v>0.107</v>
      </c>
      <c r="T51" s="15">
        <f t="shared" si="4"/>
        <v>-19.41232444629581</v>
      </c>
      <c r="U51" s="12" t="s">
        <v>22</v>
      </c>
      <c r="V51" s="18"/>
      <c r="W51" s="63">
        <f>I51-41</f>
        <v>-8.748560918696477</v>
      </c>
      <c r="X51" s="63">
        <f>(P51-(-9.4))</f>
        <v>-9.50008276941717</v>
      </c>
      <c r="Y51" t="str">
        <f t="shared" si="8"/>
        <v>OK</v>
      </c>
    </row>
    <row r="52" spans="1:25" ht="12.75">
      <c r="A52">
        <v>26</v>
      </c>
      <c r="B52" s="7" t="s">
        <v>23</v>
      </c>
      <c r="C52" s="7" t="s">
        <v>27</v>
      </c>
      <c r="D52" s="12">
        <v>850</v>
      </c>
      <c r="E52" s="7" t="s">
        <v>26</v>
      </c>
      <c r="F52" s="4">
        <v>2006</v>
      </c>
      <c r="G52" s="8">
        <v>25</v>
      </c>
      <c r="H52" s="2">
        <v>93.1</v>
      </c>
      <c r="I52" s="2">
        <f t="shared" si="13"/>
        <v>39.37899361962685</v>
      </c>
      <c r="J52" s="2">
        <v>93.1</v>
      </c>
      <c r="K52" s="2">
        <f t="shared" si="14"/>
        <v>39.37899361962685</v>
      </c>
      <c r="L52" s="2">
        <v>95.9</v>
      </c>
      <c r="M52" s="2">
        <f t="shared" si="2"/>
        <v>39.63637214341327</v>
      </c>
      <c r="N52" s="4" t="s">
        <v>22</v>
      </c>
      <c r="O52" s="5">
        <v>0.1883</v>
      </c>
      <c r="P52" s="2">
        <f t="shared" si="3"/>
        <v>-14.502993599666706</v>
      </c>
      <c r="Q52" s="9">
        <v>0.1204</v>
      </c>
      <c r="R52" s="2">
        <f t="shared" si="9"/>
        <v>-18.387470261563884</v>
      </c>
      <c r="S52" s="9">
        <v>0.124</v>
      </c>
      <c r="T52" s="2">
        <f t="shared" si="4"/>
        <v>-18.1315662967553</v>
      </c>
      <c r="U52" s="4" t="s">
        <v>22</v>
      </c>
      <c r="V52" s="10" t="str">
        <f t="shared" si="15"/>
        <v>EM4 - HM4</v>
      </c>
      <c r="W52" s="63">
        <f>I52-51</f>
        <v>-11.621006380373153</v>
      </c>
      <c r="X52" s="64">
        <f>(-0.6+P52)</f>
        <v>-15.102993599666705</v>
      </c>
      <c r="Y52" t="str">
        <f t="shared" si="8"/>
        <v>OK</v>
      </c>
    </row>
    <row r="53" spans="2:26" ht="12.75">
      <c r="B53" s="27"/>
      <c r="C53" s="27"/>
      <c r="D53" s="12">
        <v>1900</v>
      </c>
      <c r="E53" s="27"/>
      <c r="F53" s="33"/>
      <c r="G53" s="3">
        <v>25</v>
      </c>
      <c r="H53" s="2">
        <v>34.85</v>
      </c>
      <c r="I53" s="2">
        <f t="shared" si="13"/>
        <v>30.844055648680566</v>
      </c>
      <c r="J53" s="2">
        <v>34.3</v>
      </c>
      <c r="K53" s="2">
        <f t="shared" si="14"/>
        <v>30.705882400855412</v>
      </c>
      <c r="L53" s="2">
        <v>36.7</v>
      </c>
      <c r="M53" s="2">
        <f t="shared" si="2"/>
        <v>31.293321285041785</v>
      </c>
      <c r="N53" s="4" t="s">
        <v>22</v>
      </c>
      <c r="O53" s="5">
        <v>0.1372</v>
      </c>
      <c r="P53" s="2">
        <f t="shared" si="3"/>
        <v>-17.25291777258534</v>
      </c>
      <c r="Q53" s="9">
        <v>0.098</v>
      </c>
      <c r="R53" s="2">
        <f t="shared" si="9"/>
        <v>-20.1754784861501</v>
      </c>
      <c r="S53" s="9">
        <v>0.099</v>
      </c>
      <c r="T53" s="2">
        <f t="shared" si="4"/>
        <v>-20.087296108049003</v>
      </c>
      <c r="U53" s="7" t="s">
        <v>22</v>
      </c>
      <c r="V53" s="18"/>
      <c r="W53" s="63">
        <f>I53-41</f>
        <v>-10.155944351319434</v>
      </c>
      <c r="X53" s="64">
        <f>(P53-(-9.4))</f>
        <v>-7.852917772585341</v>
      </c>
      <c r="Y53" t="str">
        <f t="shared" si="8"/>
        <v>Not OK</v>
      </c>
      <c r="Z53">
        <f>IF(Y53="Not OK",X53-W53)</f>
        <v>2.3030265787340927</v>
      </c>
    </row>
    <row r="54" spans="2:24" ht="12.75">
      <c r="B54" s="27"/>
      <c r="C54" s="27"/>
      <c r="D54" s="12"/>
      <c r="E54" s="27"/>
      <c r="F54" s="33"/>
      <c r="G54" s="14"/>
      <c r="H54" s="15"/>
      <c r="I54" s="15"/>
      <c r="J54" s="15"/>
      <c r="K54" s="15"/>
      <c r="L54" s="15"/>
      <c r="M54" s="15"/>
      <c r="N54" s="13"/>
      <c r="O54" s="16"/>
      <c r="P54" s="15"/>
      <c r="Q54" s="17"/>
      <c r="R54" s="15"/>
      <c r="S54" s="17"/>
      <c r="T54" s="15"/>
      <c r="U54" s="13"/>
      <c r="V54" s="18"/>
      <c r="W54" s="63"/>
      <c r="X54" s="63"/>
    </row>
    <row r="55" spans="1:25" ht="12.75">
      <c r="A55">
        <v>27</v>
      </c>
      <c r="B55" s="92" t="s">
        <v>23</v>
      </c>
      <c r="C55" s="92" t="s">
        <v>27</v>
      </c>
      <c r="D55" s="12">
        <v>850</v>
      </c>
      <c r="E55" s="92" t="s">
        <v>26</v>
      </c>
      <c r="F55" s="94">
        <v>2006</v>
      </c>
      <c r="G55" s="14">
        <v>25</v>
      </c>
      <c r="H55" s="15">
        <v>100.8</v>
      </c>
      <c r="I55" s="15">
        <f t="shared" si="13"/>
        <v>40.06921064219013</v>
      </c>
      <c r="J55" s="15">
        <v>100.6</v>
      </c>
      <c r="K55" s="15">
        <f t="shared" si="14"/>
        <v>40.05195961439817</v>
      </c>
      <c r="L55" s="15">
        <v>103.6</v>
      </c>
      <c r="M55" s="15">
        <f t="shared" si="2"/>
        <v>40.30719510818429</v>
      </c>
      <c r="N55" s="13" t="s">
        <v>22</v>
      </c>
      <c r="O55" s="16">
        <v>0.2249</v>
      </c>
      <c r="P55" s="15">
        <f t="shared" si="3"/>
        <v>-12.960210891287357</v>
      </c>
      <c r="Q55" s="17">
        <v>0.1602</v>
      </c>
      <c r="R55" s="15">
        <f t="shared" si="9"/>
        <v>-15.906749765035622</v>
      </c>
      <c r="S55" s="17">
        <v>0.165</v>
      </c>
      <c r="T55" s="15">
        <f t="shared" si="4"/>
        <v>-15.650321115721875</v>
      </c>
      <c r="U55" s="13" t="s">
        <v>22</v>
      </c>
      <c r="V55" s="18" t="str">
        <f t="shared" si="15"/>
        <v>EM4 - HM4</v>
      </c>
      <c r="W55" s="63">
        <f>I55-51</f>
        <v>-10.930789357809871</v>
      </c>
      <c r="X55" s="63">
        <f>(-0.6+P55)</f>
        <v>-13.560210891287356</v>
      </c>
      <c r="Y55" t="str">
        <f t="shared" si="8"/>
        <v>OK</v>
      </c>
    </row>
    <row r="56" spans="2:25" ht="12.75">
      <c r="B56" s="93"/>
      <c r="C56" s="93"/>
      <c r="D56" s="12">
        <v>1700</v>
      </c>
      <c r="E56" s="93"/>
      <c r="F56" s="95"/>
      <c r="G56" s="14">
        <v>25</v>
      </c>
      <c r="H56" s="15">
        <v>69</v>
      </c>
      <c r="I56" s="15">
        <f t="shared" si="13"/>
        <v>36.776981814745106</v>
      </c>
      <c r="J56" s="15">
        <v>68.68</v>
      </c>
      <c r="K56" s="15">
        <f>20*LOG(J56)</f>
        <v>36.73660572977758</v>
      </c>
      <c r="L56" s="15">
        <v>72.8</v>
      </c>
      <c r="M56" s="15">
        <f>20*LOG(L56)</f>
        <v>37.242627586260745</v>
      </c>
      <c r="N56" s="13" t="s">
        <v>21</v>
      </c>
      <c r="O56" s="16">
        <v>0.1972</v>
      </c>
      <c r="P56" s="15">
        <f>20*LOG(O56)</f>
        <v>-14.101861787896153</v>
      </c>
      <c r="Q56" s="17">
        <v>0.1743</v>
      </c>
      <c r="R56" s="15">
        <f>20*LOG(Q56)</f>
        <v>-15.174052257800136</v>
      </c>
      <c r="S56" s="17">
        <v>0.176</v>
      </c>
      <c r="T56" s="15">
        <f>20*LOG(S56)</f>
        <v>-15.089746643717003</v>
      </c>
      <c r="U56" s="13" t="s">
        <v>22</v>
      </c>
      <c r="V56" s="29"/>
      <c r="W56" s="63">
        <f>I56-41</f>
        <v>-4.223018185254894</v>
      </c>
      <c r="X56" s="63">
        <f>(P56-(-9.4))</f>
        <v>-4.701861787896153</v>
      </c>
      <c r="Y56" t="str">
        <f t="shared" si="8"/>
        <v>OK</v>
      </c>
    </row>
    <row r="57" spans="2:26" ht="12.75">
      <c r="B57" s="12"/>
      <c r="C57" s="12"/>
      <c r="D57" s="12"/>
      <c r="E57" s="12"/>
      <c r="F57" s="28"/>
      <c r="G57" s="44">
        <v>25</v>
      </c>
      <c r="H57" s="15">
        <v>55.34</v>
      </c>
      <c r="I57" s="15">
        <f>20*LOG(H57)</f>
        <v>34.860783096098665</v>
      </c>
      <c r="J57" s="15">
        <v>53.36</v>
      </c>
      <c r="K57" s="15">
        <f>20*LOG(J57)</f>
        <v>34.54431641816985</v>
      </c>
      <c r="L57" s="15">
        <v>57.1</v>
      </c>
      <c r="M57" s="15">
        <f>20*LOG(L57)</f>
        <v>35.13272216491696</v>
      </c>
      <c r="N57" s="13" t="s">
        <v>22</v>
      </c>
      <c r="O57" s="16">
        <v>0.1699</v>
      </c>
      <c r="P57" s="15">
        <f>20*LOG(O57)</f>
        <v>-15.39613242261909</v>
      </c>
      <c r="Q57" s="17">
        <v>0.1257</v>
      </c>
      <c r="R57" s="15">
        <f>20*LOG(Q57)</f>
        <v>-18.013294446280845</v>
      </c>
      <c r="S57" s="17">
        <v>0.127</v>
      </c>
      <c r="T57" s="15">
        <f>20*LOG(S57)</f>
        <v>-17.923925580880862</v>
      </c>
      <c r="U57" s="12" t="s">
        <v>22</v>
      </c>
      <c r="V57" s="35"/>
      <c r="W57" s="63">
        <f>I57-51</f>
        <v>-16.139216903901335</v>
      </c>
      <c r="X57" s="63">
        <f>(-0.6+P57)</f>
        <v>-15.99613242261909</v>
      </c>
      <c r="Y57" t="str">
        <f t="shared" si="8"/>
        <v>Not OK</v>
      </c>
      <c r="Z57">
        <f>IF(Y57="Not OK",X57-W57)</f>
        <v>0.14308448128224605</v>
      </c>
    </row>
    <row r="58" spans="1:25" ht="12.75">
      <c r="A58">
        <v>28</v>
      </c>
      <c r="B58" s="7" t="s">
        <v>23</v>
      </c>
      <c r="C58" s="7" t="s">
        <v>27</v>
      </c>
      <c r="D58" s="12">
        <v>850</v>
      </c>
      <c r="E58" s="7" t="s">
        <v>26</v>
      </c>
      <c r="F58" s="4">
        <v>2007</v>
      </c>
      <c r="G58" s="8">
        <v>24.5</v>
      </c>
      <c r="H58" s="2">
        <v>88.2</v>
      </c>
      <c r="I58" s="2">
        <f t="shared" si="13"/>
        <v>38.90937170263639</v>
      </c>
      <c r="J58" s="2">
        <v>88.16</v>
      </c>
      <c r="K58" s="2">
        <f t="shared" si="14"/>
        <v>38.9054316301542</v>
      </c>
      <c r="L58" s="2">
        <v>90.8</v>
      </c>
      <c r="M58" s="2">
        <f t="shared" si="2"/>
        <v>39.1617169704217</v>
      </c>
      <c r="N58" s="4" t="s">
        <v>22</v>
      </c>
      <c r="O58" s="5">
        <v>0.1766</v>
      </c>
      <c r="P58" s="2">
        <f t="shared" si="3"/>
        <v>-15.060186015169004</v>
      </c>
      <c r="Q58" s="9">
        <v>0.1243</v>
      </c>
      <c r="R58" s="2">
        <f t="shared" si="9"/>
        <v>-18.110577427167105</v>
      </c>
      <c r="S58" s="9">
        <v>0.128</v>
      </c>
      <c r="T58" s="2">
        <f t="shared" si="4"/>
        <v>-17.85580060704263</v>
      </c>
      <c r="U58" s="4" t="s">
        <v>22</v>
      </c>
      <c r="V58" s="10" t="str">
        <f>CONCATENATE("E",N58," - H",U58)</f>
        <v>EM4 - HM4</v>
      </c>
      <c r="W58" s="63">
        <f>I58-51</f>
        <v>-12.090628297363608</v>
      </c>
      <c r="X58" s="63">
        <f>(-0.6+P58)</f>
        <v>-15.660186015169003</v>
      </c>
      <c r="Y58" t="str">
        <f t="shared" si="8"/>
        <v>OK</v>
      </c>
    </row>
    <row r="59" spans="2:25" ht="12.75">
      <c r="B59" s="27"/>
      <c r="C59" s="27"/>
      <c r="D59" s="12">
        <v>1900</v>
      </c>
      <c r="E59" s="27"/>
      <c r="F59" s="33"/>
      <c r="G59" s="3">
        <v>24.5</v>
      </c>
      <c r="H59" s="2">
        <v>60.12</v>
      </c>
      <c r="I59" s="2">
        <f t="shared" si="13"/>
        <v>35.58037943829741</v>
      </c>
      <c r="J59" s="2">
        <v>60.09</v>
      </c>
      <c r="K59" s="2">
        <f t="shared" si="14"/>
        <v>35.57604408026477</v>
      </c>
      <c r="L59" s="2">
        <v>64.3</v>
      </c>
      <c r="M59" s="2">
        <f t="shared" si="2"/>
        <v>36.16421945848444</v>
      </c>
      <c r="N59" s="4" t="s">
        <v>21</v>
      </c>
      <c r="O59" s="5">
        <v>0.1729</v>
      </c>
      <c r="P59" s="2">
        <f t="shared" si="3"/>
        <v>-15.244100134521549</v>
      </c>
      <c r="Q59" s="9">
        <v>0.1525</v>
      </c>
      <c r="R59" s="2">
        <f t="shared" si="9"/>
        <v>-16.334603126343907</v>
      </c>
      <c r="S59" s="9">
        <v>0.154</v>
      </c>
      <c r="T59" s="2">
        <f t="shared" si="4"/>
        <v>-16.249585583270736</v>
      </c>
      <c r="U59" s="7" t="s">
        <v>22</v>
      </c>
      <c r="V59" s="18"/>
      <c r="W59" s="63">
        <f>I59-41</f>
        <v>-5.419620561702587</v>
      </c>
      <c r="X59" s="63">
        <f>(P59-(-9.4))</f>
        <v>-5.844100134521549</v>
      </c>
      <c r="Y59" t="str">
        <f t="shared" si="8"/>
        <v>OK</v>
      </c>
    </row>
    <row r="60" spans="2:24" ht="12.75">
      <c r="B60" s="27"/>
      <c r="C60" s="27"/>
      <c r="D60" s="12"/>
      <c r="E60" s="27"/>
      <c r="F60" s="33"/>
      <c r="G60" s="14"/>
      <c r="H60" s="15"/>
      <c r="I60" s="15"/>
      <c r="J60" s="15"/>
      <c r="K60" s="15"/>
      <c r="L60" s="15"/>
      <c r="M60" s="15"/>
      <c r="N60" s="13"/>
      <c r="O60" s="16"/>
      <c r="P60" s="15"/>
      <c r="Q60" s="17"/>
      <c r="R60" s="15"/>
      <c r="S60" s="17"/>
      <c r="T60" s="15"/>
      <c r="U60" s="13"/>
      <c r="V60" s="18"/>
      <c r="W60" s="63"/>
      <c r="X60" s="63"/>
    </row>
    <row r="61" spans="1:25" ht="12.75">
      <c r="A61">
        <v>29</v>
      </c>
      <c r="B61" s="92" t="s">
        <v>23</v>
      </c>
      <c r="C61" s="92" t="s">
        <v>27</v>
      </c>
      <c r="D61" s="12">
        <v>850</v>
      </c>
      <c r="E61" s="92" t="s">
        <v>29</v>
      </c>
      <c r="F61" s="94">
        <v>2007</v>
      </c>
      <c r="G61" s="14">
        <v>25</v>
      </c>
      <c r="H61" s="15">
        <v>129.3</v>
      </c>
      <c r="I61" s="15">
        <f t="shared" si="13"/>
        <v>42.23197049760788</v>
      </c>
      <c r="J61" s="15">
        <v>128.8</v>
      </c>
      <c r="K61" s="15">
        <f t="shared" si="14"/>
        <v>42.19831726047587</v>
      </c>
      <c r="L61" s="15">
        <v>132.7</v>
      </c>
      <c r="M61" s="15">
        <f t="shared" si="2"/>
        <v>42.45741845728871</v>
      </c>
      <c r="N61" s="13" t="s">
        <v>22</v>
      </c>
      <c r="O61" s="16">
        <v>0.2289</v>
      </c>
      <c r="P61" s="15">
        <f t="shared" si="3"/>
        <v>-12.807084146509142</v>
      </c>
      <c r="Q61" s="17">
        <v>0.1718</v>
      </c>
      <c r="R61" s="15">
        <f t="shared" si="9"/>
        <v>-15.299536810095528</v>
      </c>
      <c r="S61" s="17">
        <v>0.177</v>
      </c>
      <c r="T61" s="15">
        <f t="shared" si="4"/>
        <v>-15.040534672763869</v>
      </c>
      <c r="U61" s="13" t="s">
        <v>22</v>
      </c>
      <c r="V61" s="18" t="str">
        <f>CONCATENATE("E",N61," - H",U61)</f>
        <v>EM4 - HM4</v>
      </c>
      <c r="W61" s="63">
        <f>I61-51</f>
        <v>-8.768029502392118</v>
      </c>
      <c r="X61" s="63">
        <f>(-0.6+P61)</f>
        <v>-13.407084146509142</v>
      </c>
      <c r="Y61" t="str">
        <f t="shared" si="8"/>
        <v>OK</v>
      </c>
    </row>
    <row r="62" spans="2:24" ht="12.75">
      <c r="B62" s="93"/>
      <c r="C62" s="93"/>
      <c r="D62" s="12"/>
      <c r="E62" s="93"/>
      <c r="F62" s="95"/>
      <c r="G62" s="29"/>
      <c r="H62" s="30"/>
      <c r="I62" s="30"/>
      <c r="J62" s="30"/>
      <c r="K62" s="30"/>
      <c r="L62" s="30"/>
      <c r="M62" s="30"/>
      <c r="N62" s="21"/>
      <c r="O62" s="29"/>
      <c r="P62" s="30"/>
      <c r="Q62" s="30"/>
      <c r="R62" s="30"/>
      <c r="S62" s="30"/>
      <c r="T62" s="30"/>
      <c r="U62" s="21"/>
      <c r="V62" s="29"/>
      <c r="W62" s="63"/>
      <c r="X62" s="63"/>
    </row>
    <row r="63" spans="2:25" ht="12.75">
      <c r="B63" s="36"/>
      <c r="C63" s="36"/>
      <c r="D63" s="12">
        <v>1900</v>
      </c>
      <c r="E63" s="36"/>
      <c r="F63" s="37"/>
      <c r="G63" s="44">
        <v>25</v>
      </c>
      <c r="H63" s="15">
        <v>52.4</v>
      </c>
      <c r="I63" s="15">
        <f>20*LOG(H63)</f>
        <v>34.386625739674535</v>
      </c>
      <c r="J63" s="15">
        <v>47.29</v>
      </c>
      <c r="K63" s="15">
        <f>20*LOG(J63)</f>
        <v>33.49538628030852</v>
      </c>
      <c r="L63" s="15">
        <v>50.6</v>
      </c>
      <c r="M63" s="15">
        <f>20*LOG(L63)</f>
        <v>34.08301033679599</v>
      </c>
      <c r="N63" s="13" t="s">
        <v>22</v>
      </c>
      <c r="O63" s="16">
        <v>0.1361</v>
      </c>
      <c r="P63" s="15">
        <f>20*LOG(O63)</f>
        <v>-17.322837495933307</v>
      </c>
      <c r="Q63" s="17">
        <v>0.1297</v>
      </c>
      <c r="R63" s="15">
        <f>20*LOG(Q63)</f>
        <v>-17.741200478318397</v>
      </c>
      <c r="S63" s="17">
        <v>0.131</v>
      </c>
      <c r="T63" s="15">
        <f>20*LOG(S63)</f>
        <v>-17.654574086884715</v>
      </c>
      <c r="U63" s="12" t="s">
        <v>22</v>
      </c>
      <c r="V63" s="35"/>
      <c r="W63" s="63">
        <f>I63-41</f>
        <v>-6.613374260325465</v>
      </c>
      <c r="X63" s="63">
        <f>9.4+P63</f>
        <v>-7.922837495933306</v>
      </c>
      <c r="Y63" t="str">
        <f t="shared" si="8"/>
        <v>OK</v>
      </c>
    </row>
    <row r="64" spans="2:25" ht="12.75">
      <c r="B64" s="36"/>
      <c r="C64" s="36"/>
      <c r="D64" s="12">
        <v>1700</v>
      </c>
      <c r="E64" s="36"/>
      <c r="F64" s="37"/>
      <c r="G64" s="14">
        <v>25</v>
      </c>
      <c r="H64" s="15">
        <v>64.47</v>
      </c>
      <c r="I64" s="15">
        <f>20*LOG(H64)</f>
        <v>36.187153404222116</v>
      </c>
      <c r="J64" s="15">
        <v>58.5</v>
      </c>
      <c r="K64" s="15">
        <f>20*LOG(J64)</f>
        <v>35.34311732164361</v>
      </c>
      <c r="L64" s="15">
        <v>62.6</v>
      </c>
      <c r="M64" s="15">
        <f>20*LOG(L64)</f>
        <v>35.93148666420859</v>
      </c>
      <c r="N64" s="13" t="s">
        <v>22</v>
      </c>
      <c r="O64" s="16">
        <v>0.1448</v>
      </c>
      <c r="P64" s="15">
        <f>20*LOG(O64)</f>
        <v>-16.784628762777437</v>
      </c>
      <c r="Q64" s="17">
        <v>0.1298</v>
      </c>
      <c r="R64" s="15">
        <f>20*LOG(Q64)</f>
        <v>-17.734506150712992</v>
      </c>
      <c r="S64" s="17">
        <v>0.135</v>
      </c>
      <c r="T64" s="15">
        <f>20*LOG(S64)</f>
        <v>-17.393324630099876</v>
      </c>
      <c r="U64" s="13" t="s">
        <v>22</v>
      </c>
      <c r="V64" s="35"/>
      <c r="W64" s="63">
        <f>I64-41</f>
        <v>-4.812846595777884</v>
      </c>
      <c r="X64" s="63">
        <f>(9.4+P64)</f>
        <v>-7.384628762777437</v>
      </c>
      <c r="Y64" t="str">
        <f t="shared" si="8"/>
        <v>OK</v>
      </c>
    </row>
    <row r="65" spans="1:25" ht="12.75">
      <c r="A65">
        <v>30</v>
      </c>
      <c r="B65" s="92" t="s">
        <v>23</v>
      </c>
      <c r="C65" s="92" t="s">
        <v>27</v>
      </c>
      <c r="D65" s="12">
        <v>850</v>
      </c>
      <c r="E65" s="96" t="s">
        <v>29</v>
      </c>
      <c r="F65" s="94">
        <v>2007</v>
      </c>
      <c r="G65" s="8">
        <v>25</v>
      </c>
      <c r="H65" s="2">
        <v>107.2</v>
      </c>
      <c r="I65" s="2">
        <f t="shared" si="13"/>
        <v>40.603895707135024</v>
      </c>
      <c r="J65" s="2">
        <v>107.2</v>
      </c>
      <c r="K65" s="2">
        <f t="shared" si="14"/>
        <v>40.603895707135024</v>
      </c>
      <c r="L65" s="2">
        <v>110.4</v>
      </c>
      <c r="M65" s="2">
        <f t="shared" si="2"/>
        <v>40.85938146786361</v>
      </c>
      <c r="N65" s="4" t="s">
        <v>22</v>
      </c>
      <c r="O65" s="5">
        <v>0.1821</v>
      </c>
      <c r="P65" s="2">
        <f t="shared" si="3"/>
        <v>-14.793801084101599</v>
      </c>
      <c r="Q65" s="9">
        <v>0.1369</v>
      </c>
      <c r="R65" s="2">
        <f t="shared" si="9"/>
        <v>-17.2719310373202</v>
      </c>
      <c r="S65" s="9">
        <v>0.141</v>
      </c>
      <c r="T65" s="2">
        <f t="shared" si="4"/>
        <v>-17.015617746892403</v>
      </c>
      <c r="U65" s="4" t="s">
        <v>22</v>
      </c>
      <c r="V65" s="10" t="str">
        <f>CONCATENATE("E",N65," - H",U65)</f>
        <v>EM4 - HM4</v>
      </c>
      <c r="W65" s="63">
        <f>I65-51</f>
        <v>-10.396104292864976</v>
      </c>
      <c r="X65" s="63">
        <f>(-0.6+P65)</f>
        <v>-15.393801084101598</v>
      </c>
      <c r="Y65" t="str">
        <f t="shared" si="8"/>
        <v>OK</v>
      </c>
    </row>
    <row r="66" spans="2:25" ht="12.75">
      <c r="B66" s="93"/>
      <c r="C66" s="93"/>
      <c r="D66" s="12">
        <v>1700</v>
      </c>
      <c r="E66" s="97"/>
      <c r="F66" s="95"/>
      <c r="G66" s="14">
        <v>25</v>
      </c>
      <c r="H66" s="15">
        <v>64.47</v>
      </c>
      <c r="I66" s="15">
        <f t="shared" si="13"/>
        <v>36.187153404222116</v>
      </c>
      <c r="J66" s="15">
        <v>58.5</v>
      </c>
      <c r="K66" s="15">
        <f>20*LOG(J66)</f>
        <v>35.34311732164361</v>
      </c>
      <c r="L66" s="15">
        <v>62.6</v>
      </c>
      <c r="M66" s="15">
        <f>20*LOG(L66)</f>
        <v>35.93148666420859</v>
      </c>
      <c r="N66" s="13" t="s">
        <v>22</v>
      </c>
      <c r="O66" s="16">
        <v>0.1448</v>
      </c>
      <c r="P66" s="15">
        <f>20*LOG(O66)</f>
        <v>-16.784628762777437</v>
      </c>
      <c r="Q66" s="17">
        <v>0.1298</v>
      </c>
      <c r="R66" s="15">
        <f>20*LOG(Q66)</f>
        <v>-17.734506150712992</v>
      </c>
      <c r="S66" s="17">
        <v>0.135</v>
      </c>
      <c r="T66" s="15">
        <f>20*LOG(S66)</f>
        <v>-17.393324630099876</v>
      </c>
      <c r="U66" s="13" t="s">
        <v>22</v>
      </c>
      <c r="V66" s="29"/>
      <c r="W66" s="63">
        <f>I66-41</f>
        <v>-4.812846595777884</v>
      </c>
      <c r="X66" s="63">
        <f>(9.4+P66)</f>
        <v>-7.384628762777437</v>
      </c>
      <c r="Y66" t="str">
        <f t="shared" si="8"/>
        <v>OK</v>
      </c>
    </row>
    <row r="67" spans="2:25" ht="12.75">
      <c r="B67" s="36"/>
      <c r="C67" s="36"/>
      <c r="D67" s="12">
        <v>1900</v>
      </c>
      <c r="E67" s="38"/>
      <c r="F67" s="37"/>
      <c r="G67" s="44">
        <v>25</v>
      </c>
      <c r="H67" s="15">
        <v>52.4</v>
      </c>
      <c r="I67" s="15">
        <f>20*LOG(H67)</f>
        <v>34.386625739674535</v>
      </c>
      <c r="J67" s="15">
        <v>47.29</v>
      </c>
      <c r="K67" s="15">
        <f>20*LOG(J67)</f>
        <v>33.49538628030852</v>
      </c>
      <c r="L67" s="15">
        <v>50.6</v>
      </c>
      <c r="M67" s="15">
        <f>20*LOG(L67)</f>
        <v>34.08301033679599</v>
      </c>
      <c r="N67" s="13" t="s">
        <v>22</v>
      </c>
      <c r="O67" s="16">
        <v>0.1361</v>
      </c>
      <c r="P67" s="15">
        <f>20*LOG(O67)</f>
        <v>-17.322837495933307</v>
      </c>
      <c r="Q67" s="17">
        <v>0.1297</v>
      </c>
      <c r="R67" s="15">
        <f>20*LOG(Q67)</f>
        <v>-17.741200478318397</v>
      </c>
      <c r="S67" s="17">
        <v>0.131</v>
      </c>
      <c r="T67" s="15">
        <f>20*LOG(S67)</f>
        <v>-17.654574086884715</v>
      </c>
      <c r="U67" s="12" t="s">
        <v>22</v>
      </c>
      <c r="V67" s="41"/>
      <c r="W67" s="63">
        <f>I67-41</f>
        <v>-6.613374260325465</v>
      </c>
      <c r="X67" s="63">
        <f>(9.4+P67)</f>
        <v>-7.922837495933306</v>
      </c>
      <c r="Y67" t="str">
        <f aca="true" t="shared" si="16" ref="Y67:Y130">IF(W67&gt;X67,"OK","Not OK")</f>
        <v>OK</v>
      </c>
    </row>
    <row r="68" spans="2:24" ht="12.75">
      <c r="B68" s="36"/>
      <c r="C68" s="36"/>
      <c r="D68" s="12"/>
      <c r="E68" s="38"/>
      <c r="F68" s="37"/>
      <c r="G68" s="40"/>
      <c r="H68" s="12"/>
      <c r="I68" s="12"/>
      <c r="J68" s="12"/>
      <c r="K68" s="12"/>
      <c r="L68" s="12"/>
      <c r="M68" s="12"/>
      <c r="N68" s="13"/>
      <c r="O68" s="40"/>
      <c r="P68" s="12"/>
      <c r="Q68" s="12"/>
      <c r="R68" s="12"/>
      <c r="S68" s="12"/>
      <c r="T68" s="12"/>
      <c r="U68" s="13"/>
      <c r="V68" s="41"/>
      <c r="W68" s="63"/>
      <c r="X68" s="63"/>
    </row>
    <row r="69" spans="1:25" ht="12.75">
      <c r="A69">
        <v>31</v>
      </c>
      <c r="B69" s="92" t="s">
        <v>23</v>
      </c>
      <c r="C69" s="92" t="s">
        <v>27</v>
      </c>
      <c r="D69" s="12">
        <v>850</v>
      </c>
      <c r="E69" s="92" t="s">
        <v>25</v>
      </c>
      <c r="F69" s="94">
        <v>2007</v>
      </c>
      <c r="G69" s="14">
        <v>25</v>
      </c>
      <c r="H69" s="15">
        <v>128.6</v>
      </c>
      <c r="I69" s="15">
        <f t="shared" si="13"/>
        <v>42.184819371764064</v>
      </c>
      <c r="J69" s="15">
        <v>128.58</v>
      </c>
      <c r="K69" s="15">
        <f t="shared" si="14"/>
        <v>42.18346842850945</v>
      </c>
      <c r="L69" s="15">
        <v>136.3</v>
      </c>
      <c r="M69" s="15">
        <f t="shared" si="2"/>
        <v>42.68991711669347</v>
      </c>
      <c r="N69" s="13" t="s">
        <v>22</v>
      </c>
      <c r="O69" s="16">
        <v>0.2472</v>
      </c>
      <c r="P69" s="15">
        <f t="shared" si="3"/>
        <v>-12.139030671664434</v>
      </c>
      <c r="Q69" s="17">
        <v>0.1828</v>
      </c>
      <c r="R69" s="15">
        <f t="shared" si="9"/>
        <v>-14.760476172043749</v>
      </c>
      <c r="S69" s="17">
        <v>0.181</v>
      </c>
      <c r="T69" s="15">
        <f t="shared" si="4"/>
        <v>-14.846428502616309</v>
      </c>
      <c r="U69" s="13" t="s">
        <v>22</v>
      </c>
      <c r="V69" s="18" t="str">
        <f>CONCATENATE("E",N69," - H",U69)</f>
        <v>EM4 - HM4</v>
      </c>
      <c r="W69" s="63">
        <f>I69-51</f>
        <v>-8.815180628235936</v>
      </c>
      <c r="X69" s="63">
        <f>(-0.6+P69)</f>
        <v>-12.739030671664434</v>
      </c>
      <c r="Y69" t="str">
        <f t="shared" si="16"/>
        <v>OK</v>
      </c>
    </row>
    <row r="70" spans="2:25" ht="12.75">
      <c r="B70" s="93"/>
      <c r="C70" s="93"/>
      <c r="D70" s="12">
        <v>1700</v>
      </c>
      <c r="E70" s="93"/>
      <c r="F70" s="95"/>
      <c r="G70" s="14">
        <v>25</v>
      </c>
      <c r="H70" s="15">
        <v>89.15</v>
      </c>
      <c r="I70" s="15">
        <f t="shared" si="13"/>
        <v>39.002426950227466</v>
      </c>
      <c r="J70" s="15">
        <v>84.95</v>
      </c>
      <c r="K70" s="15">
        <f>20*LOG(J70)</f>
        <v>38.58326766410129</v>
      </c>
      <c r="L70" s="15">
        <v>90.9</v>
      </c>
      <c r="M70" s="15">
        <f>20*LOG(L70)</f>
        <v>39.171277664439344</v>
      </c>
      <c r="N70" s="13" t="s">
        <v>21</v>
      </c>
      <c r="O70" s="16">
        <v>0.2023</v>
      </c>
      <c r="P70" s="15">
        <f>20*LOG(O70)</f>
        <v>-13.880082344583906</v>
      </c>
      <c r="Q70" s="17">
        <v>0.1894</v>
      </c>
      <c r="R70" s="15">
        <f>20*LOG(Q70)</f>
        <v>-14.452400506654907</v>
      </c>
      <c r="S70" s="17">
        <v>0.197</v>
      </c>
      <c r="T70" s="15">
        <f>20*LOG(S70)</f>
        <v>-14.110675476768142</v>
      </c>
      <c r="U70" s="13" t="s">
        <v>21</v>
      </c>
      <c r="V70" s="29"/>
      <c r="W70" s="63">
        <f>I70-41</f>
        <v>-1.9975730497725337</v>
      </c>
      <c r="X70" s="63">
        <f>(P70-(-9.4))</f>
        <v>-4.480082344583906</v>
      </c>
      <c r="Y70" t="str">
        <f t="shared" si="16"/>
        <v>OK</v>
      </c>
    </row>
    <row r="71" spans="2:25" ht="12.75">
      <c r="B71" s="36"/>
      <c r="C71" s="12"/>
      <c r="D71" s="12">
        <v>1900</v>
      </c>
      <c r="E71" s="36"/>
      <c r="F71" s="37"/>
      <c r="G71" s="44">
        <v>25</v>
      </c>
      <c r="H71" s="15">
        <v>78.84</v>
      </c>
      <c r="I71" s="15">
        <f>20*LOG(H71)</f>
        <v>37.93493231214811</v>
      </c>
      <c r="J71" s="15">
        <v>75.43</v>
      </c>
      <c r="K71" s="15">
        <f>20*LOG(J71)</f>
        <v>37.550882154318884</v>
      </c>
      <c r="L71" s="15">
        <v>79.2</v>
      </c>
      <c r="M71" s="15">
        <f>20*LOG(L71)</f>
        <v>37.97450363178987</v>
      </c>
      <c r="N71" s="13" t="s">
        <v>21</v>
      </c>
      <c r="O71" s="16">
        <v>0.2008</v>
      </c>
      <c r="P71" s="15">
        <f>20*LOG(O71)</f>
        <v>-13.944725830540365</v>
      </c>
      <c r="Q71" s="17">
        <v>0.1867</v>
      </c>
      <c r="R71" s="15">
        <f>20*LOG(Q71)</f>
        <v>-14.577113641018434</v>
      </c>
      <c r="S71" s="17">
        <v>0.196</v>
      </c>
      <c r="T71" s="15">
        <f>20*LOG(S71)</f>
        <v>-14.15487857287048</v>
      </c>
      <c r="U71" s="12" t="s">
        <v>21</v>
      </c>
      <c r="V71" s="35"/>
      <c r="W71" s="63">
        <f>I71-41</f>
        <v>-3.0650676878518865</v>
      </c>
      <c r="X71" s="63">
        <f>(9.4+P71)</f>
        <v>-4.544725830540365</v>
      </c>
      <c r="Y71" t="str">
        <f t="shared" si="16"/>
        <v>OK</v>
      </c>
    </row>
    <row r="72" spans="2:24" ht="12.75">
      <c r="B72" s="36"/>
      <c r="C72" s="12"/>
      <c r="D72" s="12"/>
      <c r="E72" s="36"/>
      <c r="F72" s="37"/>
      <c r="G72" s="34"/>
      <c r="H72" s="7"/>
      <c r="I72" s="7"/>
      <c r="J72" s="7"/>
      <c r="K72" s="7"/>
      <c r="L72" s="7"/>
      <c r="M72" s="7"/>
      <c r="N72" s="4"/>
      <c r="O72" s="34"/>
      <c r="P72" s="7"/>
      <c r="Q72" s="7"/>
      <c r="R72" s="7"/>
      <c r="S72" s="7"/>
      <c r="T72" s="7"/>
      <c r="U72" s="4"/>
      <c r="V72" s="35"/>
      <c r="W72" s="63"/>
      <c r="X72" s="63"/>
    </row>
    <row r="73" spans="1:25" ht="12.75">
      <c r="A73">
        <v>32</v>
      </c>
      <c r="B73" s="92" t="s">
        <v>23</v>
      </c>
      <c r="C73" s="7" t="s">
        <v>30</v>
      </c>
      <c r="D73" s="12">
        <v>850</v>
      </c>
      <c r="E73" s="92" t="s">
        <v>26</v>
      </c>
      <c r="F73" s="94">
        <v>2006</v>
      </c>
      <c r="G73" s="8">
        <v>32.5</v>
      </c>
      <c r="H73" s="2">
        <v>75.66</v>
      </c>
      <c r="I73" s="2">
        <f t="shared" si="13"/>
        <v>37.577326739134506</v>
      </c>
      <c r="J73" s="2">
        <v>75.66</v>
      </c>
      <c r="K73" s="2">
        <f t="shared" si="14"/>
        <v>37.577326739134506</v>
      </c>
      <c r="L73" s="2">
        <v>214.9</v>
      </c>
      <c r="M73" s="2">
        <f t="shared" si="2"/>
        <v>46.64472830982887</v>
      </c>
      <c r="N73" s="4" t="s">
        <v>21</v>
      </c>
      <c r="O73" s="5">
        <v>0.1672</v>
      </c>
      <c r="P73" s="2">
        <f t="shared" si="3"/>
        <v>-15.53527453794005</v>
      </c>
      <c r="Q73" s="9">
        <v>0.1181</v>
      </c>
      <c r="R73" s="2">
        <f t="shared" si="9"/>
        <v>-18.555002047729705</v>
      </c>
      <c r="S73" s="9">
        <v>0.313</v>
      </c>
      <c r="T73" s="2">
        <f t="shared" si="4"/>
        <v>-10.089113249071032</v>
      </c>
      <c r="U73" s="4" t="s">
        <v>22</v>
      </c>
      <c r="V73" s="10" t="str">
        <f>CONCATENATE("E",N73," - H",U73)</f>
        <v>EM3 - HM4</v>
      </c>
      <c r="W73" s="63">
        <f>I73-48.5</f>
        <v>-10.922673260865494</v>
      </c>
      <c r="X73" s="63">
        <f>(1.9+P73)</f>
        <v>-13.635274537940049</v>
      </c>
      <c r="Y73" t="str">
        <f t="shared" si="16"/>
        <v>OK</v>
      </c>
    </row>
    <row r="74" spans="2:25" ht="12.75">
      <c r="B74" s="93"/>
      <c r="C74" s="12" t="s">
        <v>30</v>
      </c>
      <c r="D74" s="12">
        <v>1900</v>
      </c>
      <c r="E74" s="93"/>
      <c r="F74" s="95"/>
      <c r="G74" s="3">
        <v>29.5</v>
      </c>
      <c r="H74" s="2">
        <v>24.71</v>
      </c>
      <c r="I74" s="2">
        <f t="shared" si="13"/>
        <v>27.85745490804159</v>
      </c>
      <c r="J74" s="2">
        <v>23.86</v>
      </c>
      <c r="K74" s="2">
        <f t="shared" si="14"/>
        <v>27.55340878668646</v>
      </c>
      <c r="L74" s="2">
        <v>68</v>
      </c>
      <c r="M74" s="2">
        <f t="shared" si="2"/>
        <v>36.650178254124725</v>
      </c>
      <c r="N74" s="4" t="s">
        <v>21</v>
      </c>
      <c r="O74" s="5">
        <v>0.05911</v>
      </c>
      <c r="P74" s="2">
        <f t="shared" si="3"/>
        <v>-24.566780813022252</v>
      </c>
      <c r="Q74" s="9">
        <v>0.0574</v>
      </c>
      <c r="R74" s="2">
        <f t="shared" si="9"/>
        <v>-24.82176215204053</v>
      </c>
      <c r="S74" s="9">
        <v>0.123</v>
      </c>
      <c r="T74" s="2">
        <f t="shared" si="4"/>
        <v>-18.201897771212042</v>
      </c>
      <c r="U74" s="7" t="s">
        <v>22</v>
      </c>
      <c r="W74" s="63">
        <f>I74-38.5</f>
        <v>-10.64254509195841</v>
      </c>
      <c r="X74" s="63">
        <f>(11.9+P74)</f>
        <v>-12.666780813022251</v>
      </c>
      <c r="Y74" t="str">
        <f t="shared" si="16"/>
        <v>OK</v>
      </c>
    </row>
    <row r="75" spans="2:25" ht="12.75">
      <c r="B75" s="36"/>
      <c r="C75" s="12" t="s">
        <v>31</v>
      </c>
      <c r="D75" s="12">
        <v>850</v>
      </c>
      <c r="E75" s="36"/>
      <c r="F75" s="37"/>
      <c r="G75" s="14">
        <v>24</v>
      </c>
      <c r="H75" s="15">
        <v>87.21</v>
      </c>
      <c r="I75" s="2">
        <f>20*LOG(H75)</f>
        <v>38.8113257298018</v>
      </c>
      <c r="J75" s="15">
        <v>87.17</v>
      </c>
      <c r="K75" s="2">
        <f>20*LOG(J75)</f>
        <v>38.807340919713305</v>
      </c>
      <c r="L75" s="15">
        <v>80.2</v>
      </c>
      <c r="M75" s="2">
        <f>20*LOG(L75)</f>
        <v>38.08348736568327</v>
      </c>
      <c r="N75" s="13" t="s">
        <v>22</v>
      </c>
      <c r="O75" s="16">
        <v>0.1766</v>
      </c>
      <c r="P75" s="2">
        <f>20*LOG(O75)</f>
        <v>-15.060186015169004</v>
      </c>
      <c r="Q75" s="17">
        <v>0.1258</v>
      </c>
      <c r="R75" s="2">
        <f>20*LOG(Q75)</f>
        <v>-18.006387177814997</v>
      </c>
      <c r="S75" s="17">
        <v>0.117</v>
      </c>
      <c r="T75" s="2">
        <f>20*LOG(S75)</f>
        <v>-18.636282765076764</v>
      </c>
      <c r="U75" s="13" t="s">
        <v>22</v>
      </c>
      <c r="V75" s="10" t="str">
        <f>CONCATENATE("E",N75," - H",U75)</f>
        <v>EM4 - HM4</v>
      </c>
      <c r="W75" s="63">
        <f>I75-51</f>
        <v>-12.188674270198199</v>
      </c>
      <c r="X75" s="63">
        <f>(-0.6+P75)</f>
        <v>-15.660186015169003</v>
      </c>
      <c r="Y75" t="str">
        <f t="shared" si="16"/>
        <v>OK</v>
      </c>
    </row>
    <row r="76" spans="2:25" ht="12.75">
      <c r="B76" s="36"/>
      <c r="C76" s="12" t="s">
        <v>31</v>
      </c>
      <c r="D76" s="12">
        <v>1900</v>
      </c>
      <c r="E76" s="36"/>
      <c r="F76" s="37"/>
      <c r="G76" s="44">
        <v>24</v>
      </c>
      <c r="H76" s="15">
        <v>36.84</v>
      </c>
      <c r="I76" s="2">
        <f>20*LOG(H76)</f>
        <v>31.326392430496227</v>
      </c>
      <c r="J76" s="15">
        <v>36.2</v>
      </c>
      <c r="K76" s="2">
        <f>20*LOG(J76)</f>
        <v>31.174171410663316</v>
      </c>
      <c r="L76" s="15">
        <v>33.3</v>
      </c>
      <c r="M76" s="2">
        <f>20*LOG(L76)</f>
        <v>30.448884670126397</v>
      </c>
      <c r="N76" s="13" t="s">
        <v>22</v>
      </c>
      <c r="O76" s="16">
        <v>0.08865</v>
      </c>
      <c r="P76" s="2">
        <f>20*LOG(O76)</f>
        <v>-21.04642520126127</v>
      </c>
      <c r="Q76" s="17">
        <v>0.0875</v>
      </c>
      <c r="R76" s="2">
        <f>20*LOG(Q76)</f>
        <v>-21.159838939553737</v>
      </c>
      <c r="S76" s="17">
        <v>0.077</v>
      </c>
      <c r="T76" s="2">
        <f>20*LOG(S76)</f>
        <v>-22.27018549655036</v>
      </c>
      <c r="U76" s="12" t="s">
        <v>22</v>
      </c>
      <c r="V76" s="18"/>
      <c r="W76" s="63">
        <f>I76-41</f>
        <v>-9.673607569503773</v>
      </c>
      <c r="X76" s="63">
        <f>(P76-(-9.4))</f>
        <v>-11.646425201261268</v>
      </c>
      <c r="Y76" t="str">
        <f t="shared" si="16"/>
        <v>OK</v>
      </c>
    </row>
    <row r="77" spans="1:25" ht="12.75">
      <c r="A77">
        <v>33</v>
      </c>
      <c r="B77" s="92" t="s">
        <v>23</v>
      </c>
      <c r="C77" s="12" t="s">
        <v>30</v>
      </c>
      <c r="D77" s="12">
        <v>850</v>
      </c>
      <c r="E77" s="92" t="s">
        <v>26</v>
      </c>
      <c r="F77" s="94">
        <v>2006</v>
      </c>
      <c r="G77" s="14">
        <v>33</v>
      </c>
      <c r="H77" s="15">
        <v>69.69</v>
      </c>
      <c r="I77" s="15">
        <f t="shared" si="13"/>
        <v>36.863409290397954</v>
      </c>
      <c r="J77" s="15">
        <v>69.69</v>
      </c>
      <c r="K77" s="15">
        <f t="shared" si="14"/>
        <v>36.863409290397954</v>
      </c>
      <c r="L77" s="15">
        <v>199.3</v>
      </c>
      <c r="M77" s="15">
        <f t="shared" si="2"/>
        <v>45.99014597400975</v>
      </c>
      <c r="N77" s="13" t="s">
        <v>21</v>
      </c>
      <c r="O77" s="16">
        <v>0.143</v>
      </c>
      <c r="P77" s="15">
        <f t="shared" si="3"/>
        <v>-16.893279250698765</v>
      </c>
      <c r="Q77" s="17">
        <v>0.0955</v>
      </c>
      <c r="R77" s="15">
        <f t="shared" si="9"/>
        <v>-20.39993256832507</v>
      </c>
      <c r="S77" s="17">
        <v>0.231</v>
      </c>
      <c r="T77" s="15">
        <f t="shared" si="4"/>
        <v>-12.727760402157113</v>
      </c>
      <c r="U77" s="13" t="s">
        <v>22</v>
      </c>
      <c r="V77" s="18" t="str">
        <f>CONCATENATE("E",N77," - H",U77)</f>
        <v>EM3 - HM4</v>
      </c>
      <c r="W77" s="63">
        <f>I77-48.5</f>
        <v>-11.636590709602046</v>
      </c>
      <c r="X77" s="63">
        <f>(1.9+P77)</f>
        <v>-14.993279250698764</v>
      </c>
      <c r="Y77" t="str">
        <f t="shared" si="16"/>
        <v>OK</v>
      </c>
    </row>
    <row r="78" spans="2:26" ht="12.75">
      <c r="B78" s="93"/>
      <c r="C78" s="12" t="s">
        <v>30</v>
      </c>
      <c r="D78" s="12">
        <v>1900</v>
      </c>
      <c r="E78" s="93"/>
      <c r="F78" s="95"/>
      <c r="G78" s="44">
        <v>30</v>
      </c>
      <c r="H78" s="15">
        <v>23.41</v>
      </c>
      <c r="I78" s="15">
        <f t="shared" si="13"/>
        <v>27.388028273932488</v>
      </c>
      <c r="J78" s="15">
        <v>19.83</v>
      </c>
      <c r="K78" s="15">
        <f t="shared" si="14"/>
        <v>25.94645428410605</v>
      </c>
      <c r="L78" s="15">
        <v>57.7</v>
      </c>
      <c r="M78" s="15">
        <f t="shared" si="2"/>
        <v>35.223516263114625</v>
      </c>
      <c r="N78" s="13" t="s">
        <v>21</v>
      </c>
      <c r="O78" s="16">
        <v>0.08308</v>
      </c>
      <c r="P78" s="15">
        <f t="shared" si="3"/>
        <v>-21.610070242738768</v>
      </c>
      <c r="Q78" s="17">
        <v>0.0623</v>
      </c>
      <c r="R78" s="15">
        <f t="shared" si="9"/>
        <v>-24.110239066816604</v>
      </c>
      <c r="S78" s="17">
        <v>0.165</v>
      </c>
      <c r="T78" s="15">
        <f t="shared" si="4"/>
        <v>-15.650321115721875</v>
      </c>
      <c r="U78" s="12" t="s">
        <v>21</v>
      </c>
      <c r="V78" s="18" t="str">
        <f>CONCATENATE("E",N78," - H",U78)</f>
        <v>EM3 - HM3</v>
      </c>
      <c r="W78" s="63">
        <f>I78-38.5</f>
        <v>-11.111971726067512</v>
      </c>
      <c r="X78" s="64">
        <f>(11.9+P78)</f>
        <v>-9.710070242738768</v>
      </c>
      <c r="Y78" t="str">
        <f t="shared" si="16"/>
        <v>Not OK</v>
      </c>
      <c r="Z78">
        <f>IF(Y78="Not OK",X78-W78)</f>
        <v>1.4019014833287446</v>
      </c>
    </row>
    <row r="79" spans="2:25" ht="12.75">
      <c r="B79" s="36"/>
      <c r="C79" s="12" t="s">
        <v>31</v>
      </c>
      <c r="D79" s="12">
        <v>850</v>
      </c>
      <c r="E79" s="36"/>
      <c r="F79" s="37"/>
      <c r="G79" s="14">
        <v>24</v>
      </c>
      <c r="H79" s="15">
        <v>75.71</v>
      </c>
      <c r="I79" s="15">
        <f t="shared" si="13"/>
        <v>37.58306492368492</v>
      </c>
      <c r="J79" s="15">
        <v>75.67</v>
      </c>
      <c r="K79" s="15">
        <f t="shared" si="14"/>
        <v>37.578474679351345</v>
      </c>
      <c r="L79" s="15">
        <v>68.1</v>
      </c>
      <c r="M79" s="15">
        <f>20*LOG(L79)</f>
        <v>36.6629422382557</v>
      </c>
      <c r="N79" s="13" t="s">
        <v>22</v>
      </c>
      <c r="O79" s="16">
        <v>0.1465</v>
      </c>
      <c r="P79" s="15">
        <f t="shared" si="3"/>
        <v>-16.683247506197436</v>
      </c>
      <c r="Q79" s="17">
        <v>0.09778</v>
      </c>
      <c r="R79" s="15">
        <f t="shared" si="9"/>
        <v>-20.194999341443665</v>
      </c>
      <c r="S79" s="17">
        <v>0.088</v>
      </c>
      <c r="T79" s="15">
        <f t="shared" si="4"/>
        <v>-21.110346556996625</v>
      </c>
      <c r="U79" s="13" t="s">
        <v>22</v>
      </c>
      <c r="V79" s="18" t="str">
        <f>CONCATENATE("E",N79," - H",U79)</f>
        <v>EM4 - HM4</v>
      </c>
      <c r="W79" s="63">
        <f>I79-51</f>
        <v>-13.416935076315077</v>
      </c>
      <c r="X79" s="63">
        <f>(-0.6+P79)</f>
        <v>-17.283247506197437</v>
      </c>
      <c r="Y79" t="str">
        <f t="shared" si="16"/>
        <v>OK</v>
      </c>
    </row>
    <row r="80" spans="2:26" ht="12.75">
      <c r="B80" s="36"/>
      <c r="C80" s="12" t="s">
        <v>31</v>
      </c>
      <c r="D80" s="12">
        <v>1900</v>
      </c>
      <c r="E80" s="36"/>
      <c r="F80" s="37"/>
      <c r="G80" s="44">
        <v>24</v>
      </c>
      <c r="H80" s="15">
        <v>38.19</v>
      </c>
      <c r="I80" s="15">
        <f t="shared" si="13"/>
        <v>31.63899316746636</v>
      </c>
      <c r="J80" s="15">
        <v>32.31</v>
      </c>
      <c r="K80" s="15">
        <f>20*LOG(J80)</f>
        <v>30.186739160352882</v>
      </c>
      <c r="L80" s="15">
        <v>29.4</v>
      </c>
      <c r="M80" s="15">
        <f>20*LOG(L80)</f>
        <v>29.366946608243147</v>
      </c>
      <c r="N80" s="13" t="s">
        <v>22</v>
      </c>
      <c r="O80" s="16">
        <v>0.1234</v>
      </c>
      <c r="P80" s="15">
        <f t="shared" si="3"/>
        <v>-18.173696806055545</v>
      </c>
      <c r="Q80" s="17">
        <v>0.0933</v>
      </c>
      <c r="R80" s="15">
        <f t="shared" si="9"/>
        <v>-20.602367125070003</v>
      </c>
      <c r="S80" s="17">
        <v>0.084</v>
      </c>
      <c r="T80" s="15">
        <f t="shared" si="4"/>
        <v>-21.514414278762366</v>
      </c>
      <c r="U80" s="12" t="s">
        <v>22</v>
      </c>
      <c r="V80" s="18"/>
      <c r="W80" s="63">
        <f>I80-41</f>
        <v>-9.36100683253364</v>
      </c>
      <c r="X80" s="64">
        <f>(P80-(-9.4))</f>
        <v>-8.773696806055545</v>
      </c>
      <c r="Y80" t="str">
        <f t="shared" si="16"/>
        <v>Not OK</v>
      </c>
      <c r="Z80">
        <f aca="true" t="shared" si="17" ref="Z80:Z143">IF(Y80="Not OK",X80-W80)</f>
        <v>0.5873100264780948</v>
      </c>
    </row>
    <row r="81" spans="1:26" ht="12.75">
      <c r="A81">
        <v>34</v>
      </c>
      <c r="B81" s="92" t="s">
        <v>23</v>
      </c>
      <c r="C81" s="7" t="s">
        <v>30</v>
      </c>
      <c r="D81" s="12">
        <v>850</v>
      </c>
      <c r="E81" s="92" t="s">
        <v>26</v>
      </c>
      <c r="F81" s="94">
        <v>2007</v>
      </c>
      <c r="G81" s="8">
        <v>33.3</v>
      </c>
      <c r="H81" s="2">
        <v>55.64</v>
      </c>
      <c r="I81" s="2">
        <f t="shared" si="13"/>
        <v>34.907742426400176</v>
      </c>
      <c r="J81" s="2">
        <v>55.54</v>
      </c>
      <c r="K81" s="2">
        <f t="shared" si="14"/>
        <v>34.89211750828478</v>
      </c>
      <c r="L81" s="2">
        <v>158.3</v>
      </c>
      <c r="M81" s="2">
        <f t="shared" si="2"/>
        <v>43.98961829724712</v>
      </c>
      <c r="N81" s="4" t="s">
        <v>21</v>
      </c>
      <c r="O81" s="5">
        <v>0.1153</v>
      </c>
      <c r="P81" s="2">
        <f t="shared" si="3"/>
        <v>-18.76341385410602</v>
      </c>
      <c r="Q81" s="9">
        <v>0.0846</v>
      </c>
      <c r="R81" s="2">
        <f t="shared" si="9"/>
        <v>-21.45259273921953</v>
      </c>
      <c r="S81" s="9">
        <v>0.209</v>
      </c>
      <c r="T81" s="2">
        <f t="shared" si="4"/>
        <v>-13.597074277778919</v>
      </c>
      <c r="U81" s="4" t="s">
        <v>22</v>
      </c>
      <c r="V81" s="10" t="str">
        <f>CONCATENATE("E",N81," - H",U81)</f>
        <v>EM3 - HM4</v>
      </c>
      <c r="W81" s="63">
        <f>I81-48.5</f>
        <v>-13.592257573599824</v>
      </c>
      <c r="X81" s="63">
        <f>(1.9+P81)</f>
        <v>-16.86341385410602</v>
      </c>
      <c r="Y81" t="str">
        <f t="shared" si="16"/>
        <v>OK</v>
      </c>
      <c r="Z81" t="b">
        <f t="shared" si="17"/>
        <v>0</v>
      </c>
    </row>
    <row r="82" spans="2:26" ht="12.75">
      <c r="B82" s="93"/>
      <c r="C82" s="12" t="s">
        <v>30</v>
      </c>
      <c r="D82" s="12">
        <v>1900</v>
      </c>
      <c r="E82" s="93"/>
      <c r="F82" s="95"/>
      <c r="G82" s="3">
        <v>30.25</v>
      </c>
      <c r="H82" s="2">
        <v>27.48</v>
      </c>
      <c r="I82" s="2">
        <f t="shared" si="13"/>
        <v>28.780334567750256</v>
      </c>
      <c r="J82" s="2">
        <v>26.69</v>
      </c>
      <c r="K82" s="2">
        <f t="shared" si="14"/>
        <v>28.526971475750152</v>
      </c>
      <c r="L82" s="2">
        <v>76.6</v>
      </c>
      <c r="M82" s="2">
        <f t="shared" si="2"/>
        <v>37.68457539265208</v>
      </c>
      <c r="N82" s="4" t="s">
        <v>21</v>
      </c>
      <c r="O82" s="5">
        <v>0.09378</v>
      </c>
      <c r="P82" s="2">
        <f t="shared" si="3"/>
        <v>-20.55779543194339</v>
      </c>
      <c r="Q82" s="9">
        <v>0.0769</v>
      </c>
      <c r="R82" s="2">
        <f t="shared" si="9"/>
        <v>-22.28147320397138</v>
      </c>
      <c r="S82" s="9">
        <v>0.203</v>
      </c>
      <c r="T82" s="2">
        <f t="shared" si="4"/>
        <v>-13.850079241735742</v>
      </c>
      <c r="U82" s="7" t="s">
        <v>21</v>
      </c>
      <c r="V82" s="11" t="str">
        <f>CONCATENATE("E",N82," - H",U82)</f>
        <v>EM3 - HM3</v>
      </c>
      <c r="W82" s="63">
        <f>I82-38.5</f>
        <v>-9.719665432249744</v>
      </c>
      <c r="X82" s="64">
        <f>(11.9+P82)</f>
        <v>-8.65779543194339</v>
      </c>
      <c r="Y82" t="str">
        <f t="shared" si="16"/>
        <v>Not OK</v>
      </c>
      <c r="Z82">
        <f t="shared" si="17"/>
        <v>1.0618700003063548</v>
      </c>
    </row>
    <row r="83" spans="2:26" ht="12.75">
      <c r="B83" s="36"/>
      <c r="C83" s="12" t="s">
        <v>31</v>
      </c>
      <c r="D83" s="12">
        <v>850</v>
      </c>
      <c r="E83" s="36"/>
      <c r="F83" s="37"/>
      <c r="G83" s="14">
        <v>24</v>
      </c>
      <c r="H83" s="15">
        <v>50.55</v>
      </c>
      <c r="I83" s="2">
        <f t="shared" si="13"/>
        <v>34.0744231985404</v>
      </c>
      <c r="J83" s="15">
        <v>50.54</v>
      </c>
      <c r="K83" s="2">
        <f t="shared" si="14"/>
        <v>34.07270475167792</v>
      </c>
      <c r="L83" s="15">
        <v>46.5</v>
      </c>
      <c r="M83" s="2">
        <f>20*LOG(L83)</f>
        <v>33.34905905779908</v>
      </c>
      <c r="N83" s="13" t="s">
        <v>22</v>
      </c>
      <c r="O83" s="16">
        <v>0.1014</v>
      </c>
      <c r="P83" s="2">
        <f t="shared" si="3"/>
        <v>-19.879240900053656</v>
      </c>
      <c r="Q83" s="17">
        <v>0.0758</v>
      </c>
      <c r="R83" s="2">
        <f t="shared" si="9"/>
        <v>-22.406615887358928</v>
      </c>
      <c r="S83" s="17">
        <v>0.069</v>
      </c>
      <c r="T83" s="2">
        <f t="shared" si="4"/>
        <v>-23.22301818525489</v>
      </c>
      <c r="U83" s="13" t="s">
        <v>22</v>
      </c>
      <c r="V83" s="18"/>
      <c r="W83" s="63">
        <f>I83-51</f>
        <v>-16.9255768014596</v>
      </c>
      <c r="X83" s="63">
        <f>(-0.6+P83)</f>
        <v>-20.479240900053657</v>
      </c>
      <c r="Y83" t="str">
        <f t="shared" si="16"/>
        <v>OK</v>
      </c>
      <c r="Z83" t="b">
        <f t="shared" si="17"/>
        <v>0</v>
      </c>
    </row>
    <row r="84" spans="2:26" ht="12.75">
      <c r="B84" s="36"/>
      <c r="C84" s="12" t="s">
        <v>31</v>
      </c>
      <c r="D84" s="12">
        <v>1900</v>
      </c>
      <c r="E84" s="36"/>
      <c r="F84" s="37"/>
      <c r="G84" s="44">
        <v>24</v>
      </c>
      <c r="H84" s="15">
        <v>45.63</v>
      </c>
      <c r="I84" s="2">
        <f>20*LOG(H84)</f>
        <v>33.18500937545322</v>
      </c>
      <c r="J84" s="15">
        <v>43.37</v>
      </c>
      <c r="K84" s="2">
        <f>20*LOG(J84)</f>
        <v>32.74378844297524</v>
      </c>
      <c r="L84" s="15">
        <v>39.9</v>
      </c>
      <c r="M84" s="2">
        <f>20*LOG(L84)</f>
        <v>32.01945791373496</v>
      </c>
      <c r="N84" s="13" t="s">
        <v>22</v>
      </c>
      <c r="O84" s="16">
        <v>0.1494</v>
      </c>
      <c r="P84" s="2">
        <f>20*LOG(O84)</f>
        <v>-16.5129880504124</v>
      </c>
      <c r="Q84" s="17">
        <v>0.1179</v>
      </c>
      <c r="R84" s="2">
        <f>20*LOG(Q84)</f>
        <v>-18.569723898098218</v>
      </c>
      <c r="S84" s="17">
        <v>0.105</v>
      </c>
      <c r="T84" s="2">
        <f>20*LOG(S84)</f>
        <v>-19.576214018601238</v>
      </c>
      <c r="U84" s="12" t="s">
        <v>22</v>
      </c>
      <c r="V84" s="18"/>
      <c r="W84" s="63">
        <f>I84-41</f>
        <v>-7.81499062454678</v>
      </c>
      <c r="X84" s="64">
        <f>(P84-(-9.4))</f>
        <v>-7.112988050412399</v>
      </c>
      <c r="Y84" t="str">
        <f t="shared" si="16"/>
        <v>Not OK</v>
      </c>
      <c r="Z84">
        <f t="shared" si="17"/>
        <v>0.7020025741343812</v>
      </c>
    </row>
    <row r="85" spans="1:26" ht="12.75">
      <c r="A85">
        <v>35</v>
      </c>
      <c r="B85" s="92" t="s">
        <v>23</v>
      </c>
      <c r="C85" s="12" t="s">
        <v>30</v>
      </c>
      <c r="D85" s="12">
        <v>850</v>
      </c>
      <c r="E85" s="92" t="s">
        <v>29</v>
      </c>
      <c r="F85" s="94">
        <v>2007</v>
      </c>
      <c r="G85" s="14">
        <v>32.5</v>
      </c>
      <c r="H85" s="15">
        <v>85.86</v>
      </c>
      <c r="I85" s="15">
        <f t="shared" si="13"/>
        <v>38.6758176828684</v>
      </c>
      <c r="J85" s="15">
        <v>85.86</v>
      </c>
      <c r="K85" s="15">
        <f t="shared" si="14"/>
        <v>38.6758176828684</v>
      </c>
      <c r="L85" s="15">
        <v>244.7</v>
      </c>
      <c r="M85" s="15">
        <f t="shared" si="2"/>
        <v>47.77267938703578</v>
      </c>
      <c r="N85" s="13" t="s">
        <v>21</v>
      </c>
      <c r="O85" s="16">
        <v>0.1612</v>
      </c>
      <c r="P85" s="15">
        <f t="shared" si="3"/>
        <v>-15.852699250618564</v>
      </c>
      <c r="Q85" s="17">
        <v>0.1121</v>
      </c>
      <c r="R85" s="15">
        <f t="shared" si="9"/>
        <v>-19.007887748100536</v>
      </c>
      <c r="S85" s="17">
        <v>0.277</v>
      </c>
      <c r="T85" s="15">
        <f t="shared" si="4"/>
        <v>-11.150404618711027</v>
      </c>
      <c r="U85" s="13" t="s">
        <v>22</v>
      </c>
      <c r="V85" s="18" t="str">
        <f>CONCATENATE("E",N85," - H",U85)</f>
        <v>EM3 - HM4</v>
      </c>
      <c r="W85" s="63">
        <f>I85-48.5</f>
        <v>-9.824182317131601</v>
      </c>
      <c r="X85" s="63">
        <f>(1.9+P85)</f>
        <v>-13.952699250618563</v>
      </c>
      <c r="Y85" t="str">
        <f t="shared" si="16"/>
        <v>OK</v>
      </c>
      <c r="Z85" t="b">
        <f t="shared" si="17"/>
        <v>0</v>
      </c>
    </row>
    <row r="86" spans="2:26" ht="12.75">
      <c r="B86" s="93"/>
      <c r="C86" s="12" t="s">
        <v>30</v>
      </c>
      <c r="D86" s="7">
        <v>1900</v>
      </c>
      <c r="E86" s="93"/>
      <c r="F86" s="95"/>
      <c r="G86" s="3">
        <v>30.25</v>
      </c>
      <c r="H86" s="2">
        <v>27.48</v>
      </c>
      <c r="I86" s="2">
        <f t="shared" si="13"/>
        <v>28.780334567750256</v>
      </c>
      <c r="J86" s="2">
        <v>26.69</v>
      </c>
      <c r="K86" s="2">
        <f t="shared" si="14"/>
        <v>28.526971475750152</v>
      </c>
      <c r="L86" s="2">
        <v>76.6</v>
      </c>
      <c r="M86" s="2">
        <f t="shared" si="2"/>
        <v>37.68457539265208</v>
      </c>
      <c r="N86" s="4" t="s">
        <v>21</v>
      </c>
      <c r="O86" s="5">
        <v>0.09378</v>
      </c>
      <c r="P86" s="2">
        <f t="shared" si="3"/>
        <v>-20.55779543194339</v>
      </c>
      <c r="Q86" s="9">
        <v>0.0769</v>
      </c>
      <c r="R86" s="2">
        <f t="shared" si="9"/>
        <v>-22.28147320397138</v>
      </c>
      <c r="S86" s="9">
        <v>0.203</v>
      </c>
      <c r="T86" s="2">
        <f t="shared" si="4"/>
        <v>-13.850079241735742</v>
      </c>
      <c r="U86" s="7" t="s">
        <v>21</v>
      </c>
      <c r="V86" s="11" t="str">
        <f>CONCATENATE("E",N86," - H",U86)</f>
        <v>EM3 - HM3</v>
      </c>
      <c r="W86" s="63">
        <f>I86-38.5</f>
        <v>-9.719665432249744</v>
      </c>
      <c r="X86" s="64">
        <f>(11.9+P86)</f>
        <v>-8.65779543194339</v>
      </c>
      <c r="Y86" t="str">
        <f t="shared" si="16"/>
        <v>Not OK</v>
      </c>
      <c r="Z86">
        <f t="shared" si="17"/>
        <v>1.0618700003063548</v>
      </c>
    </row>
    <row r="87" spans="2:26" ht="12.75">
      <c r="B87" s="12"/>
      <c r="C87" s="12" t="s">
        <v>31</v>
      </c>
      <c r="D87" s="12">
        <v>850</v>
      </c>
      <c r="E87" s="12"/>
      <c r="F87" s="28"/>
      <c r="G87" s="14">
        <v>24</v>
      </c>
      <c r="H87" s="15">
        <v>72.78</v>
      </c>
      <c r="I87" s="15">
        <f>20*LOG(H87)</f>
        <v>37.24024102500433</v>
      </c>
      <c r="J87" s="15">
        <v>72.78</v>
      </c>
      <c r="K87" s="15">
        <f>20*LOG(J87)</f>
        <v>37.24024102500433</v>
      </c>
      <c r="L87" s="15">
        <v>66.95</v>
      </c>
      <c r="M87" s="15">
        <f>20*LOG(L87)</f>
        <v>36.51501162696056</v>
      </c>
      <c r="N87" s="13" t="s">
        <v>22</v>
      </c>
      <c r="O87" s="16">
        <v>0.1363</v>
      </c>
      <c r="P87" s="15">
        <f>20*LOG(O87)</f>
        <v>-17.310082883306528</v>
      </c>
      <c r="Q87" s="17">
        <v>0.1014</v>
      </c>
      <c r="R87" s="15">
        <f>20*LOG(Q87)</f>
        <v>-19.879240900053656</v>
      </c>
      <c r="S87" s="17">
        <v>0.0923</v>
      </c>
      <c r="T87" s="15">
        <f>20*LOG(S87)</f>
        <v>-20.695965979481763</v>
      </c>
      <c r="U87" s="13" t="s">
        <v>22</v>
      </c>
      <c r="V87" s="18" t="str">
        <f>CONCATENATE("E",N87," - H",U87)</f>
        <v>EM4 - HM4</v>
      </c>
      <c r="W87" s="63">
        <f>I87-51</f>
        <v>-13.75975897499567</v>
      </c>
      <c r="X87" s="63">
        <f>(-0.6+P87)</f>
        <v>-17.91008288330653</v>
      </c>
      <c r="Y87" t="str">
        <f t="shared" si="16"/>
        <v>OK</v>
      </c>
      <c r="Z87" t="b">
        <f t="shared" si="17"/>
        <v>0</v>
      </c>
    </row>
    <row r="88" spans="2:26" ht="12.75">
      <c r="B88" s="12"/>
      <c r="C88" s="12" t="s">
        <v>31</v>
      </c>
      <c r="D88" s="12">
        <v>1900</v>
      </c>
      <c r="E88" s="12"/>
      <c r="F88" s="28"/>
      <c r="G88" s="44">
        <v>24</v>
      </c>
      <c r="H88" s="15">
        <v>45.63</v>
      </c>
      <c r="I88" s="2">
        <f>20*LOG(H88)</f>
        <v>33.18500937545322</v>
      </c>
      <c r="J88" s="15">
        <v>43.37</v>
      </c>
      <c r="K88" s="2">
        <f>20*LOG(J88)</f>
        <v>32.74378844297524</v>
      </c>
      <c r="L88" s="15">
        <v>39.9</v>
      </c>
      <c r="M88" s="2">
        <f>20*LOG(L88)</f>
        <v>32.01945791373496</v>
      </c>
      <c r="N88" s="13" t="s">
        <v>22</v>
      </c>
      <c r="O88" s="16">
        <v>0.1494</v>
      </c>
      <c r="P88" s="2">
        <f>20*LOG(O88)</f>
        <v>-16.5129880504124</v>
      </c>
      <c r="Q88" s="17">
        <v>0.1179</v>
      </c>
      <c r="R88" s="2">
        <f>20*LOG(Q88)</f>
        <v>-18.569723898098218</v>
      </c>
      <c r="S88" s="17">
        <v>0.105</v>
      </c>
      <c r="T88" s="2">
        <f>20*LOG(S88)</f>
        <v>-19.576214018601238</v>
      </c>
      <c r="U88" s="12" t="s">
        <v>22</v>
      </c>
      <c r="V88" s="18"/>
      <c r="W88" s="63">
        <f>I88-41</f>
        <v>-7.81499062454678</v>
      </c>
      <c r="X88" s="64">
        <f>(P88-(-9.4))</f>
        <v>-7.112988050412399</v>
      </c>
      <c r="Y88" t="str">
        <f t="shared" si="16"/>
        <v>Not OK</v>
      </c>
      <c r="Z88">
        <f t="shared" si="17"/>
        <v>0.7020025741343812</v>
      </c>
    </row>
    <row r="89" spans="1:26" ht="12.75">
      <c r="A89">
        <v>36</v>
      </c>
      <c r="B89" s="7" t="s">
        <v>23</v>
      </c>
      <c r="C89" s="12" t="s">
        <v>30</v>
      </c>
      <c r="D89" s="12">
        <v>850</v>
      </c>
      <c r="E89" s="12" t="s">
        <v>26</v>
      </c>
      <c r="F89" s="13">
        <v>2006</v>
      </c>
      <c r="G89" s="14">
        <v>33</v>
      </c>
      <c r="H89" s="15">
        <v>89.7</v>
      </c>
      <c r="I89" s="15">
        <f t="shared" si="13"/>
        <v>39.055848860881845</v>
      </c>
      <c r="J89" s="15">
        <v>89.69</v>
      </c>
      <c r="K89" s="15">
        <f t="shared" si="14"/>
        <v>39.05488048029797</v>
      </c>
      <c r="L89" s="15">
        <v>257.4</v>
      </c>
      <c r="M89" s="15">
        <f t="shared" si="2"/>
        <v>48.21217085136736</v>
      </c>
      <c r="N89" s="13" t="s">
        <v>21</v>
      </c>
      <c r="O89" s="16">
        <v>0.2326</v>
      </c>
      <c r="P89" s="15">
        <f t="shared" si="3"/>
        <v>-12.667805792151407</v>
      </c>
      <c r="Q89" s="17">
        <v>0.1595</v>
      </c>
      <c r="R89" s="15">
        <f t="shared" si="9"/>
        <v>-15.944786252136002</v>
      </c>
      <c r="S89" s="17">
        <v>0.426</v>
      </c>
      <c r="T89" s="15">
        <f t="shared" si="4"/>
        <v>-7.411808017945622</v>
      </c>
      <c r="U89" s="13" t="s">
        <v>22</v>
      </c>
      <c r="V89" s="18" t="str">
        <f>CONCATENATE("E",N89," - H",U89)</f>
        <v>EM3 - HM4</v>
      </c>
      <c r="W89" s="63">
        <f>I89-48.5</f>
        <v>-9.444151139118155</v>
      </c>
      <c r="X89" s="63">
        <f>(1.9+P89)</f>
        <v>-10.767805792151407</v>
      </c>
      <c r="Y89" t="str">
        <f t="shared" si="16"/>
        <v>OK</v>
      </c>
      <c r="Z89" t="b">
        <f t="shared" si="17"/>
        <v>0</v>
      </c>
    </row>
    <row r="90" spans="2:26" ht="12.75">
      <c r="B90" s="7"/>
      <c r="C90" s="12"/>
      <c r="D90" s="12">
        <v>1900</v>
      </c>
      <c r="E90" s="12"/>
      <c r="F90" s="13"/>
      <c r="G90" s="44">
        <v>30</v>
      </c>
      <c r="H90" s="15">
        <v>33.04</v>
      </c>
      <c r="I90" s="15">
        <f t="shared" si="13"/>
        <v>30.380800772966893</v>
      </c>
      <c r="J90" s="15">
        <v>27.17</v>
      </c>
      <c r="K90" s="15">
        <f t="shared" si="14"/>
        <v>28.681792768357816</v>
      </c>
      <c r="L90" s="15">
        <v>81.5</v>
      </c>
      <c r="M90" s="15">
        <f t="shared" si="2"/>
        <v>38.22315217479953</v>
      </c>
      <c r="N90" s="13" t="s">
        <v>21</v>
      </c>
      <c r="O90" s="16">
        <v>0.1013</v>
      </c>
      <c r="P90" s="15">
        <f t="shared" si="3"/>
        <v>-19.887811092794394</v>
      </c>
      <c r="Q90" s="17">
        <v>0.0785</v>
      </c>
      <c r="R90" s="15">
        <f t="shared" si="9"/>
        <v>-22.10260686509495</v>
      </c>
      <c r="S90" s="17">
        <v>0.179</v>
      </c>
      <c r="T90" s="15">
        <f t="shared" si="4"/>
        <v>-14.942939380402136</v>
      </c>
      <c r="U90" s="12" t="s">
        <v>21</v>
      </c>
      <c r="V90" s="18"/>
      <c r="W90" s="63">
        <f>I90-38.5</f>
        <v>-8.119199227033107</v>
      </c>
      <c r="X90" s="64">
        <f>(11.9+P90)</f>
        <v>-7.987811092794393</v>
      </c>
      <c r="Y90" t="str">
        <f t="shared" si="16"/>
        <v>Not OK</v>
      </c>
      <c r="Z90">
        <f t="shared" si="17"/>
        <v>0.13138813423871376</v>
      </c>
    </row>
    <row r="91" spans="1:26" ht="12.75">
      <c r="A91">
        <v>37</v>
      </c>
      <c r="B91" s="7" t="s">
        <v>23</v>
      </c>
      <c r="C91" s="7" t="s">
        <v>30</v>
      </c>
      <c r="D91" s="7">
        <v>850</v>
      </c>
      <c r="E91" s="7" t="s">
        <v>26</v>
      </c>
      <c r="F91" s="4">
        <v>2006</v>
      </c>
      <c r="G91" s="8">
        <v>32.5</v>
      </c>
      <c r="H91" s="2">
        <v>89.52</v>
      </c>
      <c r="I91" s="2">
        <f t="shared" si="13"/>
        <v>39.03840147040587</v>
      </c>
      <c r="J91" s="2">
        <v>89.51</v>
      </c>
      <c r="K91" s="2">
        <f t="shared" si="14"/>
        <v>39.037431142567286</v>
      </c>
      <c r="L91" s="2">
        <v>254.2</v>
      </c>
      <c r="M91" s="2">
        <f t="shared" si="2"/>
        <v>48.10351092435979</v>
      </c>
      <c r="N91" s="4" t="s">
        <v>21</v>
      </c>
      <c r="O91" s="5">
        <v>0.1782</v>
      </c>
      <c r="P91" s="2">
        <f t="shared" si="3"/>
        <v>-14.981846005982879</v>
      </c>
      <c r="Q91" s="9">
        <v>0.1189</v>
      </c>
      <c r="R91" s="2">
        <f t="shared" si="9"/>
        <v>-18.496362907626168</v>
      </c>
      <c r="S91" s="9">
        <v>0.315</v>
      </c>
      <c r="T91" s="2">
        <f t="shared" si="4"/>
        <v>-10.03378892420799</v>
      </c>
      <c r="U91" s="4" t="s">
        <v>22</v>
      </c>
      <c r="V91" s="10" t="str">
        <f>CONCATENATE("E",N91," - H",U91)</f>
        <v>EM3 - HM4</v>
      </c>
      <c r="W91" s="63">
        <f>I91-48.5</f>
        <v>-9.461598529594127</v>
      </c>
      <c r="X91" s="63">
        <f>(1.9+P91)</f>
        <v>-13.081846005982879</v>
      </c>
      <c r="Y91" t="str">
        <f t="shared" si="16"/>
        <v>OK</v>
      </c>
      <c r="Z91" t="b">
        <f t="shared" si="17"/>
        <v>0</v>
      </c>
    </row>
    <row r="92" spans="2:26" ht="12.75">
      <c r="B92" s="7"/>
      <c r="C92" s="12"/>
      <c r="D92" s="12">
        <v>1900</v>
      </c>
      <c r="E92" s="12"/>
      <c r="F92" s="13"/>
      <c r="G92" s="3">
        <v>30</v>
      </c>
      <c r="H92" s="2">
        <v>27.62</v>
      </c>
      <c r="I92" s="2">
        <f t="shared" si="13"/>
        <v>28.824473484852252</v>
      </c>
      <c r="J92" s="2">
        <v>23.81</v>
      </c>
      <c r="K92" s="2">
        <f t="shared" si="14"/>
        <v>27.535187908097598</v>
      </c>
      <c r="L92" s="2">
        <v>67</v>
      </c>
      <c r="M92" s="2">
        <f t="shared" si="2"/>
        <v>36.52149605401653</v>
      </c>
      <c r="N92" s="4" t="s">
        <v>21</v>
      </c>
      <c r="O92" s="5">
        <v>0.08198</v>
      </c>
      <c r="P92" s="2">
        <f t="shared" si="3"/>
        <v>-21.725841720390342</v>
      </c>
      <c r="Q92" s="9">
        <v>0.0603</v>
      </c>
      <c r="R92" s="2">
        <f t="shared" si="9"/>
        <v>-24.393653757196976</v>
      </c>
      <c r="S92" s="9">
        <v>0.129</v>
      </c>
      <c r="T92" s="2">
        <f t="shared" si="4"/>
        <v>-17.78820579401502</v>
      </c>
      <c r="U92" s="7" t="s">
        <v>22</v>
      </c>
      <c r="V92" s="18"/>
      <c r="W92" s="63">
        <f>I92-38.5</f>
        <v>-9.675526515147748</v>
      </c>
      <c r="X92" s="63">
        <f>(11.9+P92)</f>
        <v>-9.825841720390342</v>
      </c>
      <c r="Y92" t="str">
        <f t="shared" si="16"/>
        <v>OK</v>
      </c>
      <c r="Z92" t="b">
        <f t="shared" si="17"/>
        <v>0</v>
      </c>
    </row>
    <row r="93" spans="1:26" ht="12.75">
      <c r="A93">
        <v>38</v>
      </c>
      <c r="B93" s="7" t="s">
        <v>23</v>
      </c>
      <c r="C93" s="12" t="s">
        <v>30</v>
      </c>
      <c r="D93" s="7">
        <v>850</v>
      </c>
      <c r="E93" s="12" t="s">
        <v>26</v>
      </c>
      <c r="F93" s="13">
        <v>2006</v>
      </c>
      <c r="G93" s="14">
        <v>32.5</v>
      </c>
      <c r="H93" s="15">
        <v>86.9</v>
      </c>
      <c r="I93" s="15">
        <f t="shared" si="13"/>
        <v>38.78039552897333</v>
      </c>
      <c r="J93" s="15">
        <v>86.9</v>
      </c>
      <c r="K93" s="15">
        <f t="shared" si="14"/>
        <v>38.78039552897333</v>
      </c>
      <c r="L93" s="15">
        <v>246.8</v>
      </c>
      <c r="M93" s="15">
        <f t="shared" si="2"/>
        <v>47.84690310722408</v>
      </c>
      <c r="N93" s="13" t="s">
        <v>21</v>
      </c>
      <c r="O93" s="16">
        <v>0.1433</v>
      </c>
      <c r="P93" s="15">
        <f t="shared" si="3"/>
        <v>-16.875076192053108</v>
      </c>
      <c r="Q93" s="17">
        <v>0.0955</v>
      </c>
      <c r="R93" s="15">
        <f t="shared" si="9"/>
        <v>-20.39993256832507</v>
      </c>
      <c r="S93" s="17">
        <v>0.233</v>
      </c>
      <c r="T93" s="15">
        <f t="shared" si="4"/>
        <v>-12.65288157947962</v>
      </c>
      <c r="U93" s="13" t="s">
        <v>22</v>
      </c>
      <c r="V93" s="18" t="str">
        <f>CONCATENATE("E",N93," - H",U93)</f>
        <v>EM3 - HM4</v>
      </c>
      <c r="W93" s="63">
        <f>I93-48.5</f>
        <v>-9.71960447102667</v>
      </c>
      <c r="X93" s="63">
        <f>(1.9+P93)</f>
        <v>-14.975076192053107</v>
      </c>
      <c r="Y93" t="str">
        <f t="shared" si="16"/>
        <v>OK</v>
      </c>
      <c r="Z93" t="b">
        <f t="shared" si="17"/>
        <v>0</v>
      </c>
    </row>
    <row r="94" spans="2:26" ht="12.75">
      <c r="B94" s="7"/>
      <c r="C94" s="12"/>
      <c r="D94" s="12">
        <v>1900</v>
      </c>
      <c r="E94" s="12"/>
      <c r="F94" s="13"/>
      <c r="G94" s="44">
        <v>30.5</v>
      </c>
      <c r="H94" s="15">
        <v>32.13</v>
      </c>
      <c r="I94" s="15">
        <f t="shared" si="13"/>
        <v>30.138214511030363</v>
      </c>
      <c r="J94" s="15">
        <v>26.79</v>
      </c>
      <c r="K94" s="15">
        <f t="shared" si="14"/>
        <v>28.559454272164174</v>
      </c>
      <c r="L94" s="15">
        <v>76.9</v>
      </c>
      <c r="M94" s="15">
        <f t="shared" si="2"/>
        <v>37.71852679602862</v>
      </c>
      <c r="N94" s="13" t="s">
        <v>21</v>
      </c>
      <c r="O94" s="16">
        <v>0.085</v>
      </c>
      <c r="P94" s="15">
        <f t="shared" si="3"/>
        <v>-21.411621485714143</v>
      </c>
      <c r="Q94" s="17">
        <v>0.0743</v>
      </c>
      <c r="R94" s="15">
        <f t="shared" si="9"/>
        <v>-22.580223724788496</v>
      </c>
      <c r="S94" s="17">
        <v>0.197</v>
      </c>
      <c r="T94" s="15">
        <f t="shared" si="4"/>
        <v>-14.110675476768142</v>
      </c>
      <c r="U94" s="12" t="s">
        <v>21</v>
      </c>
      <c r="V94" s="18"/>
      <c r="W94" s="63">
        <f>I94-38.5</f>
        <v>-8.361785488969637</v>
      </c>
      <c r="X94" s="63">
        <f>(11.9+P94)</f>
        <v>-9.511621485714143</v>
      </c>
      <c r="Y94" t="str">
        <f t="shared" si="16"/>
        <v>OK</v>
      </c>
      <c r="Z94" t="b">
        <f t="shared" si="17"/>
        <v>0</v>
      </c>
    </row>
    <row r="95" spans="1:26" ht="12.75">
      <c r="A95">
        <v>39</v>
      </c>
      <c r="B95" s="7" t="s">
        <v>23</v>
      </c>
      <c r="C95" s="7" t="s">
        <v>30</v>
      </c>
      <c r="D95" s="7">
        <v>850</v>
      </c>
      <c r="E95" s="7" t="s">
        <v>26</v>
      </c>
      <c r="F95" s="4">
        <v>2006</v>
      </c>
      <c r="G95" s="8">
        <v>32.3</v>
      </c>
      <c r="H95" s="2">
        <v>69.24</v>
      </c>
      <c r="I95" s="2">
        <f t="shared" si="13"/>
        <v>36.80714118406713</v>
      </c>
      <c r="J95" s="2">
        <v>69.23</v>
      </c>
      <c r="K95" s="2">
        <f t="shared" si="14"/>
        <v>36.80588663222872</v>
      </c>
      <c r="L95" s="2">
        <v>196.6</v>
      </c>
      <c r="M95" s="2">
        <f t="shared" si="2"/>
        <v>45.87167026992233</v>
      </c>
      <c r="N95" s="4" t="s">
        <v>21</v>
      </c>
      <c r="O95" s="5">
        <v>0.1229</v>
      </c>
      <c r="P95" s="2">
        <f t="shared" si="3"/>
        <v>-18.20896234227092</v>
      </c>
      <c r="Q95" s="9">
        <v>0.0902</v>
      </c>
      <c r="R95" s="2">
        <f t="shared" si="9"/>
        <v>-20.895869249161162</v>
      </c>
      <c r="S95" s="9">
        <v>0.22</v>
      </c>
      <c r="T95" s="2">
        <f t="shared" si="4"/>
        <v>-13.151546383555875</v>
      </c>
      <c r="U95" s="4" t="s">
        <v>22</v>
      </c>
      <c r="V95" s="10" t="str">
        <f>CONCATENATE("E",N95," - H",U95)</f>
        <v>EM3 - HM4</v>
      </c>
      <c r="W95" s="63">
        <f>I95-48.5</f>
        <v>-11.692858815932873</v>
      </c>
      <c r="X95" s="63">
        <f>(1.9+P95)</f>
        <v>-16.30896234227092</v>
      </c>
      <c r="Y95" t="str">
        <f t="shared" si="16"/>
        <v>OK</v>
      </c>
      <c r="Z95" t="b">
        <f t="shared" si="17"/>
        <v>0</v>
      </c>
    </row>
    <row r="96" spans="2:26" ht="12.75">
      <c r="B96" s="7"/>
      <c r="C96" s="12"/>
      <c r="D96" s="12">
        <v>1900</v>
      </c>
      <c r="E96" s="12"/>
      <c r="F96" s="13"/>
      <c r="G96" s="3">
        <v>29.5</v>
      </c>
      <c r="H96" s="2">
        <v>27.29</v>
      </c>
      <c r="I96" s="2">
        <f t="shared" si="13"/>
        <v>28.72007071339793</v>
      </c>
      <c r="J96" s="2">
        <v>23.41</v>
      </c>
      <c r="K96" s="2">
        <f t="shared" si="14"/>
        <v>27.388028273932488</v>
      </c>
      <c r="L96" s="2">
        <v>67.2</v>
      </c>
      <c r="M96" s="2">
        <f t="shared" si="2"/>
        <v>36.54738546107651</v>
      </c>
      <c r="N96" s="4" t="s">
        <v>21</v>
      </c>
      <c r="O96" s="5">
        <v>0.09441</v>
      </c>
      <c r="P96" s="2">
        <f t="shared" si="3"/>
        <v>-20.499640047342346</v>
      </c>
      <c r="Q96" s="9">
        <v>0.0638</v>
      </c>
      <c r="R96" s="2">
        <f t="shared" si="9"/>
        <v>-23.903586425576755</v>
      </c>
      <c r="S96" s="9">
        <v>0.169</v>
      </c>
      <c r="T96" s="2">
        <f t="shared" si="4"/>
        <v>-15.44226590772653</v>
      </c>
      <c r="U96" s="7" t="s">
        <v>21</v>
      </c>
      <c r="V96" s="18"/>
      <c r="W96" s="63">
        <f>I96-38.5</f>
        <v>-9.77992928660207</v>
      </c>
      <c r="X96" s="64">
        <f>(11.9+P96)</f>
        <v>-8.599640047342346</v>
      </c>
      <c r="Y96" t="str">
        <f t="shared" si="16"/>
        <v>Not OK</v>
      </c>
      <c r="Z96">
        <f t="shared" si="17"/>
        <v>1.1802892392597233</v>
      </c>
    </row>
    <row r="97" spans="1:26" ht="12.75">
      <c r="A97">
        <v>40</v>
      </c>
      <c r="B97" s="7" t="s">
        <v>23</v>
      </c>
      <c r="C97" s="12" t="s">
        <v>30</v>
      </c>
      <c r="D97" s="7">
        <v>850</v>
      </c>
      <c r="E97" s="12" t="s">
        <v>26</v>
      </c>
      <c r="F97" s="13">
        <v>2006</v>
      </c>
      <c r="G97" s="14">
        <v>32.3</v>
      </c>
      <c r="H97" s="15">
        <v>82.53</v>
      </c>
      <c r="I97" s="15">
        <f t="shared" si="13"/>
        <v>38.33223690218692</v>
      </c>
      <c r="J97" s="15">
        <v>82.09</v>
      </c>
      <c r="K97" s="15">
        <f t="shared" si="14"/>
        <v>38.285805113318986</v>
      </c>
      <c r="L97" s="15">
        <v>231.5</v>
      </c>
      <c r="M97" s="15">
        <f t="shared" si="2"/>
        <v>47.291019907079445</v>
      </c>
      <c r="N97" s="13" t="s">
        <v>21</v>
      </c>
      <c r="O97" s="16">
        <v>0.1867</v>
      </c>
      <c r="P97" s="15">
        <f t="shared" si="3"/>
        <v>-14.577113641018434</v>
      </c>
      <c r="Q97" s="17">
        <v>0.1191</v>
      </c>
      <c r="R97" s="15">
        <f t="shared" si="9"/>
        <v>-18.48176477034445</v>
      </c>
      <c r="S97" s="17">
        <v>0.281</v>
      </c>
      <c r="T97" s="15">
        <f t="shared" si="4"/>
        <v>-11.025873601898402</v>
      </c>
      <c r="U97" s="13" t="s">
        <v>22</v>
      </c>
      <c r="V97" s="18" t="str">
        <f>CONCATENATE("E",N97," - H",U97)</f>
        <v>EM3 - HM4</v>
      </c>
      <c r="W97" s="63">
        <f>I97-48.5</f>
        <v>-10.16776309781308</v>
      </c>
      <c r="X97" s="63">
        <f>(1.9+P97)</f>
        <v>-12.677113641018433</v>
      </c>
      <c r="Y97" t="str">
        <f t="shared" si="16"/>
        <v>OK</v>
      </c>
      <c r="Z97" t="b">
        <f t="shared" si="17"/>
        <v>0</v>
      </c>
    </row>
    <row r="98" spans="2:26" ht="12.75">
      <c r="B98" s="7"/>
      <c r="C98" s="12"/>
      <c r="D98" s="12">
        <v>1900</v>
      </c>
      <c r="E98" s="12"/>
      <c r="F98" s="13"/>
      <c r="G98" s="44">
        <v>30</v>
      </c>
      <c r="H98" s="15">
        <v>29.87</v>
      </c>
      <c r="I98" s="15">
        <f t="shared" si="13"/>
        <v>29.504704452082567</v>
      </c>
      <c r="J98" s="15">
        <v>28.05</v>
      </c>
      <c r="K98" s="15">
        <f t="shared" si="14"/>
        <v>28.958657311843602</v>
      </c>
      <c r="L98" s="15">
        <v>79.1</v>
      </c>
      <c r="M98" s="15">
        <f t="shared" si="2"/>
        <v>37.96352966995353</v>
      </c>
      <c r="N98" s="13" t="s">
        <v>21</v>
      </c>
      <c r="O98" s="16">
        <v>0.1227</v>
      </c>
      <c r="P98" s="15">
        <f t="shared" si="3"/>
        <v>-18.223108745459914</v>
      </c>
      <c r="Q98" s="17">
        <v>0.0775</v>
      </c>
      <c r="R98" s="15">
        <f t="shared" si="9"/>
        <v>-22.213965949873792</v>
      </c>
      <c r="S98" s="17">
        <v>0.2</v>
      </c>
      <c r="T98" s="15">
        <f t="shared" si="4"/>
        <v>-13.979400086720375</v>
      </c>
      <c r="U98" s="12" t="s">
        <v>21</v>
      </c>
      <c r="V98" s="18"/>
      <c r="W98" s="63">
        <f>I98-38.5</f>
        <v>-8.995295547917433</v>
      </c>
      <c r="X98" s="64">
        <f>(11.9+P98)</f>
        <v>-6.323108745459914</v>
      </c>
      <c r="Y98" t="str">
        <f t="shared" si="16"/>
        <v>Not OK</v>
      </c>
      <c r="Z98">
        <f t="shared" si="17"/>
        <v>2.672186802457519</v>
      </c>
    </row>
    <row r="99" spans="1:26" ht="12.75">
      <c r="A99">
        <v>41</v>
      </c>
      <c r="B99" s="7" t="s">
        <v>23</v>
      </c>
      <c r="C99" s="7" t="s">
        <v>30</v>
      </c>
      <c r="D99" s="7">
        <v>850</v>
      </c>
      <c r="E99" s="7" t="s">
        <v>25</v>
      </c>
      <c r="F99" s="4">
        <v>2006</v>
      </c>
      <c r="G99" s="8">
        <v>33</v>
      </c>
      <c r="H99" s="2">
        <v>85.97</v>
      </c>
      <c r="I99" s="2">
        <f t="shared" si="13"/>
        <v>38.68693853476511</v>
      </c>
      <c r="J99" s="2">
        <v>85.53</v>
      </c>
      <c r="K99" s="2">
        <f t="shared" si="14"/>
        <v>38.64236944058245</v>
      </c>
      <c r="L99" s="2">
        <v>241.2</v>
      </c>
      <c r="M99" s="2">
        <f t="shared" si="2"/>
        <v>47.64754606936228</v>
      </c>
      <c r="N99" s="4" t="s">
        <v>21</v>
      </c>
      <c r="O99" s="5">
        <v>0.2676</v>
      </c>
      <c r="P99" s="2">
        <f t="shared" si="3"/>
        <v>-11.450277818084288</v>
      </c>
      <c r="Q99" s="9">
        <v>0.2674</v>
      </c>
      <c r="R99" s="2">
        <f t="shared" si="9"/>
        <v>-11.456771941480689</v>
      </c>
      <c r="S99" s="9">
        <v>0.631</v>
      </c>
      <c r="T99" s="2">
        <f t="shared" si="4"/>
        <v>-3.9994128151173136</v>
      </c>
      <c r="U99" s="4" t="s">
        <v>21</v>
      </c>
      <c r="V99" s="10" t="str">
        <f>CONCATENATE("E",N99," - H",U99)</f>
        <v>EM3 - HM3</v>
      </c>
      <c r="W99" s="63">
        <f>I99-48.5</f>
        <v>-9.813061465234888</v>
      </c>
      <c r="X99" s="64">
        <f>(1.9+P99)</f>
        <v>-9.550277818084288</v>
      </c>
      <c r="Y99" t="str">
        <f t="shared" si="16"/>
        <v>Not OK</v>
      </c>
      <c r="Z99">
        <f t="shared" si="17"/>
        <v>0.26278364715060043</v>
      </c>
    </row>
    <row r="100" spans="2:26" ht="12.75">
      <c r="B100" s="7"/>
      <c r="C100" s="12"/>
      <c r="D100" s="12">
        <v>1900</v>
      </c>
      <c r="E100" s="12"/>
      <c r="F100" s="13"/>
      <c r="G100" s="3">
        <v>30</v>
      </c>
      <c r="H100" s="2">
        <v>29.28</v>
      </c>
      <c r="I100" s="2">
        <f t="shared" si="13"/>
        <v>29.331421447727088</v>
      </c>
      <c r="J100" s="2">
        <v>28.05</v>
      </c>
      <c r="K100" s="2">
        <f t="shared" si="14"/>
        <v>28.958657311843602</v>
      </c>
      <c r="L100" s="2">
        <v>79.1</v>
      </c>
      <c r="M100" s="2">
        <f t="shared" si="2"/>
        <v>37.96352966995353</v>
      </c>
      <c r="N100" s="4" t="s">
        <v>21</v>
      </c>
      <c r="O100" s="5">
        <v>0.1091</v>
      </c>
      <c r="P100" s="2">
        <f t="shared" si="3"/>
        <v>-19.243504988233163</v>
      </c>
      <c r="Q100" s="9">
        <v>0.0826</v>
      </c>
      <c r="R100" s="2">
        <f t="shared" si="9"/>
        <v>-21.660399053592357</v>
      </c>
      <c r="S100" s="9">
        <v>0.213</v>
      </c>
      <c r="T100" s="2">
        <f t="shared" si="4"/>
        <v>-13.432407931225246</v>
      </c>
      <c r="U100" s="7" t="s">
        <v>21</v>
      </c>
      <c r="V100" s="18"/>
      <c r="W100" s="63">
        <f>I100-38.5</f>
        <v>-9.168578552272912</v>
      </c>
      <c r="X100" s="64">
        <f>(11.9+P100)</f>
        <v>-7.343504988233162</v>
      </c>
      <c r="Y100" t="str">
        <f t="shared" si="16"/>
        <v>Not OK</v>
      </c>
      <c r="Z100">
        <f t="shared" si="17"/>
        <v>1.8250735640397497</v>
      </c>
    </row>
    <row r="101" spans="1:26" ht="12.75">
      <c r="A101">
        <v>42</v>
      </c>
      <c r="B101" s="7" t="s">
        <v>23</v>
      </c>
      <c r="C101" s="12" t="s">
        <v>30</v>
      </c>
      <c r="D101" s="7">
        <v>850</v>
      </c>
      <c r="E101" s="12" t="s">
        <v>29</v>
      </c>
      <c r="F101" s="13">
        <v>2006</v>
      </c>
      <c r="G101" s="14">
        <v>32.3</v>
      </c>
      <c r="H101" s="15">
        <v>86.62</v>
      </c>
      <c r="I101" s="15">
        <f t="shared" si="13"/>
        <v>38.752363587876474</v>
      </c>
      <c r="J101" s="15">
        <v>86.62</v>
      </c>
      <c r="K101" s="15">
        <f t="shared" si="14"/>
        <v>38.752363587876474</v>
      </c>
      <c r="L101" s="15">
        <v>247.7</v>
      </c>
      <c r="M101" s="15">
        <f t="shared" si="2"/>
        <v>47.87852013171673</v>
      </c>
      <c r="N101" s="13" t="s">
        <v>21</v>
      </c>
      <c r="O101" s="16">
        <v>0.1463</v>
      </c>
      <c r="P101" s="15">
        <f t="shared" si="3"/>
        <v>-16.69511347749378</v>
      </c>
      <c r="Q101" s="17">
        <v>0.1021</v>
      </c>
      <c r="R101" s="15">
        <f t="shared" si="9"/>
        <v>-19.819485158261795</v>
      </c>
      <c r="S101" s="17">
        <v>0.247</v>
      </c>
      <c r="T101" s="15">
        <f t="shared" si="4"/>
        <v>-12.146060934806686</v>
      </c>
      <c r="U101" s="13" t="s">
        <v>22</v>
      </c>
      <c r="V101" s="18" t="str">
        <f>CONCATENATE("E",N101," - H",U101)</f>
        <v>EM3 - HM4</v>
      </c>
      <c r="W101" s="63">
        <f>I101-48.5</f>
        <v>-9.747636412123526</v>
      </c>
      <c r="X101" s="63">
        <f>(1.9+P101)</f>
        <v>-14.79511347749378</v>
      </c>
      <c r="Y101" t="str">
        <f t="shared" si="16"/>
        <v>OK</v>
      </c>
      <c r="Z101" t="b">
        <f t="shared" si="17"/>
        <v>0</v>
      </c>
    </row>
    <row r="102" spans="2:26" ht="12.75">
      <c r="B102" s="7"/>
      <c r="C102" s="12"/>
      <c r="D102" s="12">
        <v>1900</v>
      </c>
      <c r="E102" s="12"/>
      <c r="F102" s="13"/>
      <c r="G102" s="44">
        <v>30.5</v>
      </c>
      <c r="H102" s="15">
        <v>27.35</v>
      </c>
      <c r="I102" s="15">
        <f t="shared" si="13"/>
        <v>28.739146613388993</v>
      </c>
      <c r="J102" s="15">
        <v>25.09</v>
      </c>
      <c r="K102" s="15">
        <f t="shared" si="14"/>
        <v>27.990013226292213</v>
      </c>
      <c r="L102" s="15">
        <v>73</v>
      </c>
      <c r="M102" s="15">
        <f t="shared" si="2"/>
        <v>37.266457202409114</v>
      </c>
      <c r="N102" s="13" t="s">
        <v>21</v>
      </c>
      <c r="O102" s="16">
        <v>0.0782</v>
      </c>
      <c r="P102" s="15">
        <f t="shared" si="3"/>
        <v>-22.13586493880304</v>
      </c>
      <c r="Q102" s="17">
        <v>0.0691</v>
      </c>
      <c r="R102" s="15">
        <f t="shared" si="9"/>
        <v>-23.210439052516033</v>
      </c>
      <c r="S102" s="17">
        <v>0.183</v>
      </c>
      <c r="T102" s="15">
        <f t="shared" si="4"/>
        <v>-14.750978205391412</v>
      </c>
      <c r="U102" s="12" t="s">
        <v>21</v>
      </c>
      <c r="V102" s="18"/>
      <c r="W102" s="63">
        <f>I102-38.5</f>
        <v>-9.760853386611007</v>
      </c>
      <c r="X102" s="63">
        <f>(11.9+P102)</f>
        <v>-10.235864938803038</v>
      </c>
      <c r="Y102" t="str">
        <f t="shared" si="16"/>
        <v>OK</v>
      </c>
      <c r="Z102" t="b">
        <f t="shared" si="17"/>
        <v>0</v>
      </c>
    </row>
    <row r="103" spans="1:26" ht="12.75">
      <c r="A103">
        <v>43</v>
      </c>
      <c r="B103" s="7" t="s">
        <v>23</v>
      </c>
      <c r="C103" s="7" t="s">
        <v>30</v>
      </c>
      <c r="D103" s="7">
        <v>850</v>
      </c>
      <c r="E103" s="7" t="s">
        <v>26</v>
      </c>
      <c r="F103" s="4">
        <v>2006</v>
      </c>
      <c r="G103" s="8">
        <v>32.8</v>
      </c>
      <c r="H103" s="2">
        <v>54.29</v>
      </c>
      <c r="I103" s="2">
        <f t="shared" si="13"/>
        <v>34.69439683311359</v>
      </c>
      <c r="J103" s="2">
        <v>54.29</v>
      </c>
      <c r="K103" s="2">
        <f t="shared" si="14"/>
        <v>34.69439683311359</v>
      </c>
      <c r="L103" s="2">
        <v>153.1</v>
      </c>
      <c r="M103" s="2">
        <f t="shared" si="2"/>
        <v>43.699503813965215</v>
      </c>
      <c r="N103" s="4" t="s">
        <v>21</v>
      </c>
      <c r="O103" s="5">
        <v>0.1372</v>
      </c>
      <c r="P103" s="2">
        <f t="shared" si="3"/>
        <v>-17.25291777258534</v>
      </c>
      <c r="Q103" s="9">
        <v>0.0877</v>
      </c>
      <c r="R103" s="2">
        <f t="shared" si="9"/>
        <v>-21.140008132679192</v>
      </c>
      <c r="S103" s="9">
        <v>0.207</v>
      </c>
      <c r="T103" s="2">
        <f t="shared" si="4"/>
        <v>-13.680593090861645</v>
      </c>
      <c r="U103" s="4" t="s">
        <v>22</v>
      </c>
      <c r="V103" s="10" t="str">
        <f>CONCATENATE("E",N103," - H",U103)</f>
        <v>EM3 - HM4</v>
      </c>
      <c r="W103" s="63">
        <f>I103-48.5</f>
        <v>-13.805603166886407</v>
      </c>
      <c r="X103" s="63">
        <f>(1.9+P103)</f>
        <v>-15.352917772585341</v>
      </c>
      <c r="Y103" t="str">
        <f t="shared" si="16"/>
        <v>OK</v>
      </c>
      <c r="Z103" t="b">
        <f t="shared" si="17"/>
        <v>0</v>
      </c>
    </row>
    <row r="104" spans="2:26" ht="12.75">
      <c r="B104" s="7"/>
      <c r="C104" s="12"/>
      <c r="D104" s="12">
        <v>1900</v>
      </c>
      <c r="E104" s="12"/>
      <c r="F104" s="13"/>
      <c r="G104" s="3">
        <v>30</v>
      </c>
      <c r="H104" s="2">
        <v>29.15</v>
      </c>
      <c r="I104" s="2">
        <f t="shared" si="13"/>
        <v>29.292771181900655</v>
      </c>
      <c r="J104" s="2">
        <v>28.58</v>
      </c>
      <c r="K104" s="2">
        <f t="shared" si="14"/>
        <v>29.12124448909903</v>
      </c>
      <c r="L104" s="2">
        <v>80.6</v>
      </c>
      <c r="M104" s="2">
        <f t="shared" si="2"/>
        <v>38.12670083610181</v>
      </c>
      <c r="N104" s="4" t="s">
        <v>21</v>
      </c>
      <c r="O104" s="5">
        <v>0.1083</v>
      </c>
      <c r="P104" s="2">
        <f t="shared" si="3"/>
        <v>-19.307430867493593</v>
      </c>
      <c r="Q104" s="9">
        <v>0.0721</v>
      </c>
      <c r="R104" s="2">
        <f t="shared" si="9"/>
        <v>-22.84129470561142</v>
      </c>
      <c r="S104" s="9">
        <v>0.186</v>
      </c>
      <c r="T104" s="2">
        <f t="shared" si="4"/>
        <v>-14.609741115641675</v>
      </c>
      <c r="U104" s="7" t="s">
        <v>21</v>
      </c>
      <c r="V104" s="18"/>
      <c r="W104" s="63">
        <f>I104-38.5</f>
        <v>-9.207228818099345</v>
      </c>
      <c r="X104" s="64">
        <f>(11.9+P104)</f>
        <v>-7.407430867493593</v>
      </c>
      <c r="Y104" t="str">
        <f t="shared" si="16"/>
        <v>Not OK</v>
      </c>
      <c r="Z104">
        <f t="shared" si="17"/>
        <v>1.7997979506057522</v>
      </c>
    </row>
    <row r="105" spans="1:26" ht="12.75">
      <c r="A105">
        <v>44</v>
      </c>
      <c r="B105" s="7" t="s">
        <v>23</v>
      </c>
      <c r="C105" s="12" t="s">
        <v>30</v>
      </c>
      <c r="D105" s="7">
        <v>850</v>
      </c>
      <c r="E105" s="12" t="s">
        <v>32</v>
      </c>
      <c r="F105" s="13">
        <v>2007</v>
      </c>
      <c r="G105" s="14">
        <v>33</v>
      </c>
      <c r="H105" s="15">
        <v>89.01</v>
      </c>
      <c r="I105" s="15">
        <f t="shared" si="13"/>
        <v>38.988776020730086</v>
      </c>
      <c r="J105" s="15">
        <v>89.01</v>
      </c>
      <c r="K105" s="15">
        <f t="shared" si="14"/>
        <v>38.988776020730086</v>
      </c>
      <c r="L105" s="15">
        <v>253.7</v>
      </c>
      <c r="M105" s="15">
        <f t="shared" si="2"/>
        <v>48.086409344434614</v>
      </c>
      <c r="N105" s="13" t="s">
        <v>21</v>
      </c>
      <c r="O105" s="16">
        <v>0.1489</v>
      </c>
      <c r="P105" s="15">
        <f t="shared" si="3"/>
        <v>-16.542106044956476</v>
      </c>
      <c r="Q105" s="17">
        <v>0.1032</v>
      </c>
      <c r="R105" s="15">
        <f t="shared" si="9"/>
        <v>-19.72640605417615</v>
      </c>
      <c r="S105" s="17">
        <v>0.255</v>
      </c>
      <c r="T105" s="15">
        <f t="shared" si="4"/>
        <v>-11.869196391320898</v>
      </c>
      <c r="U105" s="13" t="s">
        <v>22</v>
      </c>
      <c r="V105" s="18" t="str">
        <f>CONCATENATE("E",N105," - H",U105)</f>
        <v>EM3 - HM4</v>
      </c>
      <c r="W105" s="63">
        <f>I105-48.5</f>
        <v>-9.511223979269914</v>
      </c>
      <c r="X105" s="63">
        <f>(1.9+P105)</f>
        <v>-14.642106044956476</v>
      </c>
      <c r="Y105" t="str">
        <f t="shared" si="16"/>
        <v>OK</v>
      </c>
      <c r="Z105" t="b">
        <f t="shared" si="17"/>
        <v>0</v>
      </c>
    </row>
    <row r="106" spans="2:26" ht="12.75">
      <c r="B106" s="7"/>
      <c r="C106" s="12"/>
      <c r="D106" s="12">
        <v>1900</v>
      </c>
      <c r="E106" s="12"/>
      <c r="F106" s="13"/>
      <c r="G106" s="44">
        <v>30.5</v>
      </c>
      <c r="H106" s="15">
        <v>29.29</v>
      </c>
      <c r="I106" s="15">
        <f t="shared" si="13"/>
        <v>29.334387433631974</v>
      </c>
      <c r="J106" s="15">
        <v>28.89</v>
      </c>
      <c r="K106" s="15">
        <f t="shared" si="14"/>
        <v>29.214950836883936</v>
      </c>
      <c r="L106" s="15">
        <v>82.9</v>
      </c>
      <c r="M106" s="15">
        <f t="shared" si="2"/>
        <v>38.37109061100547</v>
      </c>
      <c r="N106" s="13" t="s">
        <v>21</v>
      </c>
      <c r="O106" s="16">
        <v>0.08879</v>
      </c>
      <c r="P106" s="15">
        <f t="shared" si="3"/>
        <v>-21.032718880232615</v>
      </c>
      <c r="Q106" s="17">
        <v>0.0803</v>
      </c>
      <c r="R106" s="15">
        <f t="shared" si="9"/>
        <v>-21.90568909442638</v>
      </c>
      <c r="S106" s="17">
        <v>0.212</v>
      </c>
      <c r="T106" s="15">
        <f t="shared" si="4"/>
        <v>-13.47328278142497</v>
      </c>
      <c r="U106" s="12" t="s">
        <v>21</v>
      </c>
      <c r="V106" s="18"/>
      <c r="W106" s="63">
        <f>I106-38.5</f>
        <v>-9.165612566368026</v>
      </c>
      <c r="X106" s="64">
        <f>(11.9+P106)</f>
        <v>-9.132718880232614</v>
      </c>
      <c r="Y106" t="str">
        <f t="shared" si="16"/>
        <v>Not OK</v>
      </c>
      <c r="Z106">
        <f t="shared" si="17"/>
        <v>0.032893686135411215</v>
      </c>
    </row>
    <row r="107" spans="1:26" ht="12.75">
      <c r="A107">
        <v>45</v>
      </c>
      <c r="B107" s="7" t="s">
        <v>23</v>
      </c>
      <c r="C107" s="7" t="s">
        <v>30</v>
      </c>
      <c r="D107" s="7">
        <v>850</v>
      </c>
      <c r="E107" s="7" t="s">
        <v>26</v>
      </c>
      <c r="F107" s="4">
        <v>2007</v>
      </c>
      <c r="G107" s="8">
        <v>33.5</v>
      </c>
      <c r="H107" s="2">
        <v>24.18</v>
      </c>
      <c r="I107" s="2">
        <f t="shared" si="13"/>
        <v>27.66912593049506</v>
      </c>
      <c r="J107" s="2">
        <v>23.58</v>
      </c>
      <c r="K107" s="2">
        <f t="shared" si="14"/>
        <v>27.450876015181404</v>
      </c>
      <c r="L107" s="2">
        <v>67.2</v>
      </c>
      <c r="M107" s="2">
        <f t="shared" si="2"/>
        <v>36.54738546107651</v>
      </c>
      <c r="N107" s="4" t="s">
        <v>22</v>
      </c>
      <c r="O107" s="5">
        <v>0.0533</v>
      </c>
      <c r="P107" s="2">
        <f t="shared" si="3"/>
        <v>-25.465455819468556</v>
      </c>
      <c r="Q107" s="9">
        <v>0.0508</v>
      </c>
      <c r="R107" s="2">
        <f t="shared" si="9"/>
        <v>-25.882725754321612</v>
      </c>
      <c r="S107" s="9">
        <v>0.118</v>
      </c>
      <c r="T107" s="2">
        <f t="shared" si="4"/>
        <v>-18.562359853877492</v>
      </c>
      <c r="U107" s="4" t="s">
        <v>22</v>
      </c>
      <c r="V107" s="10" t="str">
        <f>CONCATENATE("E",N107," - H",U107)</f>
        <v>EM4 - HM4</v>
      </c>
      <c r="W107" s="63">
        <f>I107-48.5</f>
        <v>-20.83087406950494</v>
      </c>
      <c r="X107" s="63">
        <f>(1.9+P107)</f>
        <v>-23.565455819468557</v>
      </c>
      <c r="Y107" t="str">
        <f t="shared" si="16"/>
        <v>OK</v>
      </c>
      <c r="Z107" t="b">
        <f t="shared" si="17"/>
        <v>0</v>
      </c>
    </row>
    <row r="108" spans="2:26" ht="12.75">
      <c r="B108" s="7"/>
      <c r="C108" s="12"/>
      <c r="D108" s="12">
        <v>1900</v>
      </c>
      <c r="E108" s="12"/>
      <c r="F108" s="13"/>
      <c r="G108" s="3">
        <v>30.5</v>
      </c>
      <c r="H108" s="2">
        <v>19.24</v>
      </c>
      <c r="I108" s="2">
        <f t="shared" si="13"/>
        <v>25.684101354035885</v>
      </c>
      <c r="J108" s="2">
        <v>15.99</v>
      </c>
      <c r="K108" s="2">
        <f t="shared" si="14"/>
        <v>24.076969274924696</v>
      </c>
      <c r="L108" s="2">
        <v>45.9</v>
      </c>
      <c r="M108" s="2">
        <f t="shared" si="2"/>
        <v>33.236253710745224</v>
      </c>
      <c r="N108" s="4" t="s">
        <v>22</v>
      </c>
      <c r="O108" s="5">
        <v>0.05063</v>
      </c>
      <c r="P108" s="2">
        <f t="shared" si="3"/>
        <v>-25.911841452263182</v>
      </c>
      <c r="Q108" s="9">
        <v>0.0481</v>
      </c>
      <c r="R108" s="2">
        <f t="shared" si="9"/>
        <v>-26.357098472523365</v>
      </c>
      <c r="S108" s="9">
        <v>0.129</v>
      </c>
      <c r="T108" s="2">
        <f t="shared" si="4"/>
        <v>-17.78820579401502</v>
      </c>
      <c r="U108" s="7" t="s">
        <v>22</v>
      </c>
      <c r="V108" s="18"/>
      <c r="W108" s="63">
        <f>I108-38.5</f>
        <v>-12.815898645964115</v>
      </c>
      <c r="X108" s="63">
        <f>(11.9+P108)</f>
        <v>-14.011841452263182</v>
      </c>
      <c r="Y108" t="str">
        <f t="shared" si="16"/>
        <v>OK</v>
      </c>
      <c r="Z108" t="b">
        <f t="shared" si="17"/>
        <v>0</v>
      </c>
    </row>
    <row r="109" spans="1:26" ht="12.75">
      <c r="A109">
        <v>46</v>
      </c>
      <c r="B109" s="7" t="s">
        <v>23</v>
      </c>
      <c r="C109" s="12" t="s">
        <v>30</v>
      </c>
      <c r="D109" s="7">
        <v>850</v>
      </c>
      <c r="E109" s="12" t="s">
        <v>26</v>
      </c>
      <c r="F109" s="13">
        <v>2007</v>
      </c>
      <c r="G109" s="14">
        <v>32.8</v>
      </c>
      <c r="H109" s="15">
        <v>44.95</v>
      </c>
      <c r="I109" s="15">
        <f t="shared" si="13"/>
        <v>33.054593921384956</v>
      </c>
      <c r="J109" s="15">
        <v>44.95</v>
      </c>
      <c r="K109" s="15">
        <f t="shared" si="14"/>
        <v>33.054593921384956</v>
      </c>
      <c r="L109" s="15">
        <v>128.1</v>
      </c>
      <c r="M109" s="15">
        <f t="shared" si="2"/>
        <v>42.150982594893726</v>
      </c>
      <c r="N109" s="13" t="s">
        <v>22</v>
      </c>
      <c r="O109" s="16">
        <v>0.1057</v>
      </c>
      <c r="P109" s="15">
        <f t="shared" si="3"/>
        <v>-19.518500253851474</v>
      </c>
      <c r="Q109" s="17">
        <v>0.0746</v>
      </c>
      <c r="R109" s="15">
        <f t="shared" si="9"/>
        <v>-22.545223450546622</v>
      </c>
      <c r="S109" s="17">
        <v>0.173</v>
      </c>
      <c r="T109" s="15">
        <f t="shared" si="4"/>
        <v>-15.239077937424092</v>
      </c>
      <c r="U109" s="13" t="s">
        <v>22</v>
      </c>
      <c r="V109" s="18" t="str">
        <f>CONCATENATE("E",N109," - H",U109)</f>
        <v>EM4 - HM4</v>
      </c>
      <c r="W109" s="63">
        <f>I109-48.5</f>
        <v>-15.445406078615044</v>
      </c>
      <c r="X109" s="63">
        <f>(1.9+P109)</f>
        <v>-17.618500253851476</v>
      </c>
      <c r="Y109" t="str">
        <f t="shared" si="16"/>
        <v>OK</v>
      </c>
      <c r="Z109" t="b">
        <f t="shared" si="17"/>
        <v>0</v>
      </c>
    </row>
    <row r="110" spans="2:26" ht="12.75">
      <c r="B110" s="7"/>
      <c r="C110" s="12"/>
      <c r="D110" s="12">
        <v>1900</v>
      </c>
      <c r="E110" s="12"/>
      <c r="F110" s="13"/>
      <c r="G110" s="44">
        <v>30</v>
      </c>
      <c r="H110" s="15">
        <v>24.69</v>
      </c>
      <c r="I110" s="15">
        <f t="shared" si="13"/>
        <v>27.850421798638646</v>
      </c>
      <c r="J110" s="15">
        <v>23.76</v>
      </c>
      <c r="K110" s="15">
        <f t="shared" si="14"/>
        <v>27.51692872618312</v>
      </c>
      <c r="L110" s="15">
        <v>68.2</v>
      </c>
      <c r="M110" s="15">
        <f t="shared" si="2"/>
        <v>36.67568749312958</v>
      </c>
      <c r="N110" s="13" t="s">
        <v>21</v>
      </c>
      <c r="O110" s="16">
        <v>0.0811</v>
      </c>
      <c r="P110" s="15">
        <f t="shared" si="3"/>
        <v>-21.81958291577688</v>
      </c>
      <c r="Q110" s="17">
        <v>0.0638</v>
      </c>
      <c r="R110" s="15">
        <f t="shared" si="9"/>
        <v>-23.903586425576755</v>
      </c>
      <c r="S110" s="17">
        <v>0.171</v>
      </c>
      <c r="T110" s="15">
        <f t="shared" si="4"/>
        <v>-15.340077792156922</v>
      </c>
      <c r="U110" s="12" t="s">
        <v>21</v>
      </c>
      <c r="V110" s="42"/>
      <c r="W110" s="63">
        <f>I110-38.5</f>
        <v>-10.649578201361354</v>
      </c>
      <c r="X110" s="64">
        <f>(11.9+P110)</f>
        <v>-9.91958291577688</v>
      </c>
      <c r="Y110" t="str">
        <f t="shared" si="16"/>
        <v>Not OK</v>
      </c>
      <c r="Z110">
        <f t="shared" si="17"/>
        <v>0.729995285584474</v>
      </c>
    </row>
    <row r="111" spans="1:26" ht="12.75">
      <c r="A111">
        <v>47</v>
      </c>
      <c r="B111" s="7" t="s">
        <v>23</v>
      </c>
      <c r="C111" s="7" t="s">
        <v>30</v>
      </c>
      <c r="D111" s="7">
        <v>850</v>
      </c>
      <c r="E111" s="7" t="s">
        <v>26</v>
      </c>
      <c r="F111" s="4">
        <v>2006</v>
      </c>
      <c r="G111" s="8">
        <v>32.5</v>
      </c>
      <c r="H111" s="2">
        <v>67.23</v>
      </c>
      <c r="I111" s="2">
        <f t="shared" si="13"/>
        <v>36.551262225094476</v>
      </c>
      <c r="J111" s="2">
        <v>67.23</v>
      </c>
      <c r="K111" s="2">
        <f t="shared" si="14"/>
        <v>36.551262225094476</v>
      </c>
      <c r="L111" s="2">
        <v>191.6</v>
      </c>
      <c r="M111" s="2">
        <f t="shared" si="2"/>
        <v>45.647910094850516</v>
      </c>
      <c r="N111" s="4" t="s">
        <v>21</v>
      </c>
      <c r="O111" s="5">
        <v>0.1217</v>
      </c>
      <c r="P111" s="2">
        <f t="shared" si="3"/>
        <v>-18.2941884353987</v>
      </c>
      <c r="Q111" s="9">
        <v>0.0798</v>
      </c>
      <c r="R111" s="2">
        <f t="shared" si="9"/>
        <v>-21.95994217298541</v>
      </c>
      <c r="S111" s="9">
        <v>0.197</v>
      </c>
      <c r="T111" s="2">
        <f t="shared" si="4"/>
        <v>-14.110675476768142</v>
      </c>
      <c r="U111" s="4" t="s">
        <v>22</v>
      </c>
      <c r="V111" s="6" t="str">
        <f>CONCATENATE("E",N111," - H",U111)</f>
        <v>EM3 - HM4</v>
      </c>
      <c r="W111" s="63">
        <f>I111-48.5</f>
        <v>-11.948737774905524</v>
      </c>
      <c r="X111" s="63">
        <f>(1.9+P111)</f>
        <v>-16.3941884353987</v>
      </c>
      <c r="Y111" t="str">
        <f t="shared" si="16"/>
        <v>OK</v>
      </c>
      <c r="Z111" t="b">
        <f t="shared" si="17"/>
        <v>0</v>
      </c>
    </row>
    <row r="112" spans="2:26" ht="12.75">
      <c r="B112" s="7"/>
      <c r="C112" s="7"/>
      <c r="D112" s="12">
        <v>1900</v>
      </c>
      <c r="E112" s="7"/>
      <c r="F112" s="4"/>
      <c r="G112" s="3">
        <v>30</v>
      </c>
      <c r="H112" s="2">
        <v>21.38</v>
      </c>
      <c r="I112" s="2">
        <f t="shared" si="13"/>
        <v>26.600154017455182</v>
      </c>
      <c r="J112" s="2">
        <v>19.41</v>
      </c>
      <c r="K112" s="2">
        <f t="shared" si="14"/>
        <v>25.760510707767253</v>
      </c>
      <c r="L112" s="2">
        <v>55.7</v>
      </c>
      <c r="M112" s="2">
        <f t="shared" si="2"/>
        <v>34.917103903474576</v>
      </c>
      <c r="N112" s="4" t="s">
        <v>21</v>
      </c>
      <c r="O112" s="5">
        <v>0.07417</v>
      </c>
      <c r="P112" s="2">
        <f t="shared" si="3"/>
        <v>-22.595434419764114</v>
      </c>
      <c r="Q112" s="9">
        <v>0.0496</v>
      </c>
      <c r="R112" s="2">
        <f t="shared" si="9"/>
        <v>-26.090366470196052</v>
      </c>
      <c r="S112" s="9">
        <v>0.131</v>
      </c>
      <c r="T112" s="2">
        <f t="shared" si="4"/>
        <v>-17.654574086884715</v>
      </c>
      <c r="U112" s="7" t="s">
        <v>22</v>
      </c>
      <c r="V112" s="6"/>
      <c r="W112" s="63">
        <f>I112-38.5</f>
        <v>-11.899845982544818</v>
      </c>
      <c r="X112" s="64">
        <f>(11.9+P112)</f>
        <v>-10.695434419764114</v>
      </c>
      <c r="Y112" t="str">
        <f t="shared" si="16"/>
        <v>Not OK</v>
      </c>
      <c r="Z112">
        <f t="shared" si="17"/>
        <v>1.2044115627807042</v>
      </c>
    </row>
    <row r="113" spans="1:26" ht="12.75">
      <c r="A113">
        <v>48</v>
      </c>
      <c r="B113" s="7" t="s">
        <v>33</v>
      </c>
      <c r="C113" s="7" t="s">
        <v>24</v>
      </c>
      <c r="D113" s="7">
        <v>800</v>
      </c>
      <c r="E113" s="7"/>
      <c r="F113" s="4">
        <v>2006</v>
      </c>
      <c r="G113" s="8">
        <v>28.1</v>
      </c>
      <c r="H113" s="2">
        <v>75.18</v>
      </c>
      <c r="I113" s="2">
        <f t="shared" si="13"/>
        <v>37.52204642755587</v>
      </c>
      <c r="J113" s="2">
        <v>74.05</v>
      </c>
      <c r="K113" s="2">
        <f t="shared" si="14"/>
        <v>37.39050125714455</v>
      </c>
      <c r="L113" s="2">
        <v>371</v>
      </c>
      <c r="M113" s="3">
        <f t="shared" si="2"/>
        <v>51.38747819230092</v>
      </c>
      <c r="N113" s="4" t="s">
        <v>34</v>
      </c>
      <c r="O113" s="5">
        <v>0.1451</v>
      </c>
      <c r="P113" s="3">
        <f t="shared" si="3"/>
        <v>-16.766651751245284</v>
      </c>
      <c r="Q113" s="5">
        <v>0.0946</v>
      </c>
      <c r="R113" s="3">
        <f t="shared" si="9"/>
        <v>-20.482177271964144</v>
      </c>
      <c r="S113" s="5">
        <v>0.419</v>
      </c>
      <c r="T113" s="3">
        <f t="shared" si="4"/>
        <v>-7.555719540674094</v>
      </c>
      <c r="U113" s="4" t="s">
        <v>22</v>
      </c>
      <c r="V113" s="6" t="str">
        <f>CONCATENATE("E",N113," - H",U113)</f>
        <v>EM2 - HM4</v>
      </c>
      <c r="W113" s="63">
        <f aca="true" t="shared" si="18" ref="W113:W124">I113-51</f>
        <v>-13.477953572444129</v>
      </c>
      <c r="X113" s="63">
        <f aca="true" t="shared" si="19" ref="X113:X124">(-0.6+P113)</f>
        <v>-17.366651751245286</v>
      </c>
      <c r="Y113" t="str">
        <f t="shared" si="16"/>
        <v>OK</v>
      </c>
      <c r="Z113" t="b">
        <f t="shared" si="17"/>
        <v>0</v>
      </c>
    </row>
    <row r="114" spans="2:26" ht="12.75">
      <c r="B114" s="7"/>
      <c r="C114" s="7"/>
      <c r="D114" s="7">
        <v>900</v>
      </c>
      <c r="E114" s="7"/>
      <c r="F114" s="4"/>
      <c r="G114" s="45">
        <v>28.1</v>
      </c>
      <c r="H114" s="2">
        <v>59.04</v>
      </c>
      <c r="I114" s="2">
        <f t="shared" si="13"/>
        <v>35.422926976299706</v>
      </c>
      <c r="J114" s="2">
        <v>58.86</v>
      </c>
      <c r="K114" s="2">
        <f t="shared" si="14"/>
        <v>35.39640515527184</v>
      </c>
      <c r="L114" s="2">
        <v>284.3</v>
      </c>
      <c r="M114" s="2">
        <f t="shared" si="2"/>
        <v>49.07553719380885</v>
      </c>
      <c r="N114" s="32" t="s">
        <v>21</v>
      </c>
      <c r="O114" s="46">
        <v>0.1413</v>
      </c>
      <c r="P114" s="3">
        <f t="shared" si="3"/>
        <v>-16.997156763028826</v>
      </c>
      <c r="Q114" s="9">
        <v>0.0933</v>
      </c>
      <c r="R114" s="2">
        <f t="shared" si="9"/>
        <v>-20.602367125070003</v>
      </c>
      <c r="S114" s="9">
        <v>0.407</v>
      </c>
      <c r="T114" s="2">
        <f t="shared" si="4"/>
        <v>-7.8081118154956</v>
      </c>
      <c r="U114" s="47" t="s">
        <v>22</v>
      </c>
      <c r="V114" s="6"/>
      <c r="W114" s="63">
        <f t="shared" si="18"/>
        <v>-15.577073023700294</v>
      </c>
      <c r="X114" s="63">
        <f t="shared" si="19"/>
        <v>-17.597156763028828</v>
      </c>
      <c r="Y114" t="str">
        <f t="shared" si="16"/>
        <v>OK</v>
      </c>
      <c r="Z114" t="b">
        <f t="shared" si="17"/>
        <v>0</v>
      </c>
    </row>
    <row r="115" spans="1:26" ht="12.75">
      <c r="A115">
        <v>49</v>
      </c>
      <c r="B115" s="7" t="s">
        <v>33</v>
      </c>
      <c r="C115" s="7" t="s">
        <v>24</v>
      </c>
      <c r="D115" s="7">
        <v>800</v>
      </c>
      <c r="E115" s="7"/>
      <c r="F115" s="4">
        <v>2006</v>
      </c>
      <c r="G115" s="8">
        <v>28.1</v>
      </c>
      <c r="H115" s="2">
        <v>76.56</v>
      </c>
      <c r="I115" s="2">
        <f t="shared" si="13"/>
        <v>37.68003849537574</v>
      </c>
      <c r="J115" s="2">
        <v>75.25</v>
      </c>
      <c r="K115" s="2">
        <f t="shared" si="14"/>
        <v>37.53013008531762</v>
      </c>
      <c r="L115" s="2">
        <v>377</v>
      </c>
      <c r="M115" s="3">
        <f t="shared" si="2"/>
        <v>51.52682700411586</v>
      </c>
      <c r="N115" s="4" t="s">
        <v>34</v>
      </c>
      <c r="O115" s="5">
        <v>0.1677</v>
      </c>
      <c r="P115" s="3">
        <f t="shared" si="3"/>
        <v>-15.509338747878285</v>
      </c>
      <c r="Q115" s="5">
        <v>0.1106</v>
      </c>
      <c r="R115" s="3">
        <f t="shared" si="9"/>
        <v>-19.12489746062641</v>
      </c>
      <c r="S115" s="5">
        <v>0.49</v>
      </c>
      <c r="T115" s="3">
        <f t="shared" si="4"/>
        <v>-6.196078399429727</v>
      </c>
      <c r="U115" s="4" t="s">
        <v>22</v>
      </c>
      <c r="V115" s="6" t="str">
        <f>CONCATENATE("E",N115," - H",U115)</f>
        <v>EM2 - HM4</v>
      </c>
      <c r="W115" s="63">
        <f t="shared" si="18"/>
        <v>-13.31996150462426</v>
      </c>
      <c r="X115" s="63">
        <f t="shared" si="19"/>
        <v>-16.109338747878287</v>
      </c>
      <c r="Y115" t="str">
        <f t="shared" si="16"/>
        <v>OK</v>
      </c>
      <c r="Z115" t="b">
        <f t="shared" si="17"/>
        <v>0</v>
      </c>
    </row>
    <row r="116" spans="2:26" ht="12.75">
      <c r="B116" s="7"/>
      <c r="C116" s="7"/>
      <c r="D116" s="7">
        <v>900</v>
      </c>
      <c r="E116" s="7"/>
      <c r="F116" s="4"/>
      <c r="G116" s="45">
        <v>28.1</v>
      </c>
      <c r="H116" s="2">
        <v>65.19</v>
      </c>
      <c r="I116" s="2">
        <f t="shared" si="13"/>
        <v>36.28361962080374</v>
      </c>
      <c r="J116" s="2">
        <v>63.87</v>
      </c>
      <c r="K116" s="2">
        <f t="shared" si="14"/>
        <v>36.1059383231597</v>
      </c>
      <c r="L116" s="2">
        <v>308.5</v>
      </c>
      <c r="M116" s="2">
        <f t="shared" si="2"/>
        <v>49.785103367385204</v>
      </c>
      <c r="N116" s="32" t="s">
        <v>21</v>
      </c>
      <c r="O116" s="46">
        <v>0.1483</v>
      </c>
      <c r="P116" s="3">
        <f t="shared" si="3"/>
        <v>-16.57717697943236</v>
      </c>
      <c r="Q116" s="9">
        <v>0.0907</v>
      </c>
      <c r="R116" s="2">
        <f t="shared" si="9"/>
        <v>-20.847854258798094</v>
      </c>
      <c r="S116" s="9">
        <v>0.438</v>
      </c>
      <c r="T116" s="2">
        <f t="shared" si="4"/>
        <v>-7.1705177899180095</v>
      </c>
      <c r="U116" s="47" t="s">
        <v>22</v>
      </c>
      <c r="V116" s="6"/>
      <c r="W116" s="63">
        <f t="shared" si="18"/>
        <v>-14.71638037919626</v>
      </c>
      <c r="X116" s="63">
        <f t="shared" si="19"/>
        <v>-17.17717697943236</v>
      </c>
      <c r="Y116" t="str">
        <f t="shared" si="16"/>
        <v>OK</v>
      </c>
      <c r="Z116" t="b">
        <f t="shared" si="17"/>
        <v>0</v>
      </c>
    </row>
    <row r="117" spans="1:26" ht="12.75">
      <c r="A117">
        <v>50</v>
      </c>
      <c r="B117" s="7" t="s">
        <v>33</v>
      </c>
      <c r="C117" s="7" t="s">
        <v>24</v>
      </c>
      <c r="D117" s="7">
        <v>800</v>
      </c>
      <c r="E117" s="7" t="s">
        <v>25</v>
      </c>
      <c r="F117" s="4">
        <v>2006</v>
      </c>
      <c r="G117" s="8">
        <v>28.1</v>
      </c>
      <c r="H117" s="2">
        <v>69.97</v>
      </c>
      <c r="I117" s="2">
        <f t="shared" si="13"/>
        <v>36.89823747824281</v>
      </c>
      <c r="J117" s="2">
        <v>69.97</v>
      </c>
      <c r="K117" s="2">
        <f t="shared" si="14"/>
        <v>36.89823747824281</v>
      </c>
      <c r="L117" s="2">
        <v>343.5</v>
      </c>
      <c r="M117" s="3">
        <f t="shared" si="2"/>
        <v>50.718534827911384</v>
      </c>
      <c r="N117" s="4" t="s">
        <v>21</v>
      </c>
      <c r="O117" s="5">
        <v>0.1152</v>
      </c>
      <c r="P117" s="3">
        <f t="shared" si="3"/>
        <v>-18.770950418256135</v>
      </c>
      <c r="Q117" s="5">
        <v>0.1048</v>
      </c>
      <c r="R117" s="3">
        <f t="shared" si="9"/>
        <v>-19.592774347045843</v>
      </c>
      <c r="S117" s="5">
        <v>0.456</v>
      </c>
      <c r="T117" s="3">
        <f t="shared" si="4"/>
        <v>-6.8207031467113</v>
      </c>
      <c r="U117" s="4" t="s">
        <v>22</v>
      </c>
      <c r="V117" s="6" t="str">
        <f>CONCATENATE("E",N117," - H",U117)</f>
        <v>EM3 - HM4</v>
      </c>
      <c r="W117" s="63">
        <f t="shared" si="18"/>
        <v>-14.101762521757188</v>
      </c>
      <c r="X117" s="63">
        <f t="shared" si="19"/>
        <v>-19.370950418256136</v>
      </c>
      <c r="Y117" t="str">
        <f t="shared" si="16"/>
        <v>OK</v>
      </c>
      <c r="Z117" t="b">
        <f t="shared" si="17"/>
        <v>0</v>
      </c>
    </row>
    <row r="118" spans="2:26" ht="12.75">
      <c r="B118" s="7"/>
      <c r="C118" s="7"/>
      <c r="D118" s="7">
        <v>900</v>
      </c>
      <c r="E118" s="7"/>
      <c r="F118" s="4"/>
      <c r="G118" s="45">
        <v>28.1</v>
      </c>
      <c r="H118" s="2">
        <v>69.57</v>
      </c>
      <c r="I118" s="2">
        <f t="shared" si="13"/>
        <v>36.84844006715299</v>
      </c>
      <c r="J118" s="2">
        <v>69.57</v>
      </c>
      <c r="K118" s="2">
        <f t="shared" si="14"/>
        <v>36.84844006715299</v>
      </c>
      <c r="L118" s="2">
        <v>334</v>
      </c>
      <c r="M118" s="2">
        <f t="shared" si="2"/>
        <v>50.47492933623129</v>
      </c>
      <c r="N118" s="32" t="s">
        <v>21</v>
      </c>
      <c r="O118" s="46">
        <v>0.109</v>
      </c>
      <c r="P118" s="3">
        <f t="shared" si="3"/>
        <v>-19.251470041187527</v>
      </c>
      <c r="Q118" s="9">
        <v>0.1018</v>
      </c>
      <c r="R118" s="2">
        <f t="shared" si="9"/>
        <v>-19.8450444399852</v>
      </c>
      <c r="S118" s="9">
        <v>0.445</v>
      </c>
      <c r="T118" s="2">
        <f t="shared" si="4"/>
        <v>-7.032799780381368</v>
      </c>
      <c r="U118" s="47" t="s">
        <v>22</v>
      </c>
      <c r="V118" s="6"/>
      <c r="W118" s="63">
        <f t="shared" si="18"/>
        <v>-14.151559932847007</v>
      </c>
      <c r="X118" s="63">
        <f t="shared" si="19"/>
        <v>-19.85147004118753</v>
      </c>
      <c r="Y118" t="str">
        <f t="shared" si="16"/>
        <v>OK</v>
      </c>
      <c r="Z118" t="b">
        <f t="shared" si="17"/>
        <v>0</v>
      </c>
    </row>
    <row r="119" spans="1:26" ht="12.75">
      <c r="A119">
        <v>51</v>
      </c>
      <c r="B119" s="7" t="s">
        <v>33</v>
      </c>
      <c r="C119" s="7" t="s">
        <v>24</v>
      </c>
      <c r="D119" s="7">
        <v>800</v>
      </c>
      <c r="E119" s="7" t="s">
        <v>25</v>
      </c>
      <c r="F119" s="4">
        <v>2006</v>
      </c>
      <c r="G119" s="8">
        <v>28.06</v>
      </c>
      <c r="H119" s="2">
        <v>83.52</v>
      </c>
      <c r="I119" s="2">
        <f t="shared" si="13"/>
        <v>38.435809713163735</v>
      </c>
      <c r="J119" s="2">
        <v>83.52</v>
      </c>
      <c r="K119" s="2">
        <f t="shared" si="14"/>
        <v>38.435809713163735</v>
      </c>
      <c r="L119" s="2">
        <v>410.1</v>
      </c>
      <c r="M119" s="3">
        <f t="shared" si="2"/>
        <v>52.257795385749695</v>
      </c>
      <c r="N119" s="4" t="s">
        <v>34</v>
      </c>
      <c r="O119" s="5">
        <v>0.1195</v>
      </c>
      <c r="P119" s="3">
        <f t="shared" si="3"/>
        <v>-18.45264189431687</v>
      </c>
      <c r="Q119" s="5">
        <v>0.114</v>
      </c>
      <c r="R119" s="3">
        <f t="shared" si="9"/>
        <v>-18.86190297327055</v>
      </c>
      <c r="S119" s="5">
        <v>0.496</v>
      </c>
      <c r="T119" s="3">
        <f t="shared" si="4"/>
        <v>-6.090366470196051</v>
      </c>
      <c r="U119" s="4" t="s">
        <v>22</v>
      </c>
      <c r="V119" s="6" t="str">
        <f>CONCATENATE("E",N119," - H",U119)</f>
        <v>EM2 - HM4</v>
      </c>
      <c r="W119" s="63">
        <f t="shared" si="18"/>
        <v>-12.564190286836265</v>
      </c>
      <c r="X119" s="63">
        <f t="shared" si="19"/>
        <v>-19.05264189431687</v>
      </c>
      <c r="Y119" t="str">
        <f t="shared" si="16"/>
        <v>OK</v>
      </c>
      <c r="Z119" t="b">
        <f t="shared" si="17"/>
        <v>0</v>
      </c>
    </row>
    <row r="120" spans="2:26" ht="12.75">
      <c r="B120" s="7"/>
      <c r="C120" s="7"/>
      <c r="D120" s="7">
        <v>900</v>
      </c>
      <c r="E120" s="7"/>
      <c r="F120" s="4"/>
      <c r="G120" s="45">
        <v>28.06</v>
      </c>
      <c r="H120" s="2">
        <v>94.83</v>
      </c>
      <c r="I120" s="2">
        <f t="shared" si="13"/>
        <v>39.53891501118484</v>
      </c>
      <c r="J120" s="2">
        <v>94.75</v>
      </c>
      <c r="K120" s="2">
        <f t="shared" si="14"/>
        <v>39.5315843728022</v>
      </c>
      <c r="L120" s="2">
        <v>454.8</v>
      </c>
      <c r="M120" s="2">
        <f t="shared" si="2"/>
        <v>53.156409120313945</v>
      </c>
      <c r="N120" s="32" t="s">
        <v>34</v>
      </c>
      <c r="O120" s="46">
        <v>0.1345</v>
      </c>
      <c r="P120" s="3">
        <f t="shared" si="3"/>
        <v>-17.425554313231466</v>
      </c>
      <c r="Q120" s="9">
        <v>0.1341</v>
      </c>
      <c r="R120" s="2">
        <f t="shared" si="9"/>
        <v>-17.451424442968023</v>
      </c>
      <c r="S120" s="9">
        <v>0.586</v>
      </c>
      <c r="T120" s="2">
        <f t="shared" si="4"/>
        <v>-4.642047679638187</v>
      </c>
      <c r="U120" s="47" t="s">
        <v>22</v>
      </c>
      <c r="V120" s="6"/>
      <c r="W120" s="63">
        <f t="shared" si="18"/>
        <v>-11.46108498881516</v>
      </c>
      <c r="X120" s="63">
        <f t="shared" si="19"/>
        <v>-18.025554313231467</v>
      </c>
      <c r="Y120" t="str">
        <f t="shared" si="16"/>
        <v>OK</v>
      </c>
      <c r="Z120" t="b">
        <f t="shared" si="17"/>
        <v>0</v>
      </c>
    </row>
    <row r="121" spans="1:26" ht="12.75">
      <c r="A121">
        <v>52</v>
      </c>
      <c r="B121" s="7" t="s">
        <v>33</v>
      </c>
      <c r="C121" s="7" t="s">
        <v>24</v>
      </c>
      <c r="D121" s="7">
        <v>800</v>
      </c>
      <c r="E121" s="7" t="s">
        <v>25</v>
      </c>
      <c r="F121" s="4">
        <v>2006</v>
      </c>
      <c r="G121" s="8">
        <v>28.1</v>
      </c>
      <c r="H121" s="2">
        <v>73.89</v>
      </c>
      <c r="I121" s="2">
        <f t="shared" si="13"/>
        <v>37.371713331175314</v>
      </c>
      <c r="J121" s="2">
        <v>73.89</v>
      </c>
      <c r="K121" s="2">
        <f t="shared" si="14"/>
        <v>37.371713331175314</v>
      </c>
      <c r="L121" s="2">
        <v>370.2</v>
      </c>
      <c r="M121" s="3">
        <f t="shared" si="2"/>
        <v>51.36872828833771</v>
      </c>
      <c r="N121" s="4" t="s">
        <v>34</v>
      </c>
      <c r="O121" s="5">
        <v>0.1541</v>
      </c>
      <c r="P121" s="3">
        <f t="shared" si="3"/>
        <v>-16.243947225631615</v>
      </c>
      <c r="Q121" s="5">
        <v>0.1009</v>
      </c>
      <c r="R121" s="3">
        <f t="shared" si="9"/>
        <v>-19.922176675261788</v>
      </c>
      <c r="S121" s="5">
        <v>0.447</v>
      </c>
      <c r="T121" s="3">
        <f t="shared" si="4"/>
        <v>-6.993849537361271</v>
      </c>
      <c r="U121" s="4" t="s">
        <v>22</v>
      </c>
      <c r="V121" s="6" t="str">
        <f>CONCATENATE("E",N121," - H",U121)</f>
        <v>EM2 - HM4</v>
      </c>
      <c r="W121" s="63">
        <f t="shared" si="18"/>
        <v>-13.628286668824686</v>
      </c>
      <c r="X121" s="63">
        <f t="shared" si="19"/>
        <v>-16.843947225631617</v>
      </c>
      <c r="Y121" t="str">
        <f t="shared" si="16"/>
        <v>OK</v>
      </c>
      <c r="Z121" t="b">
        <f t="shared" si="17"/>
        <v>0</v>
      </c>
    </row>
    <row r="122" spans="2:26" ht="12.75">
      <c r="B122" s="7"/>
      <c r="C122" s="7"/>
      <c r="D122" s="7">
        <v>900</v>
      </c>
      <c r="E122" s="7"/>
      <c r="F122" s="4"/>
      <c r="G122" s="45">
        <v>28.1</v>
      </c>
      <c r="H122" s="2">
        <v>63.69</v>
      </c>
      <c r="I122" s="2">
        <f t="shared" si="13"/>
        <v>36.081424977713226</v>
      </c>
      <c r="J122" s="2">
        <v>63.69</v>
      </c>
      <c r="K122" s="2">
        <f t="shared" si="14"/>
        <v>36.081424977713226</v>
      </c>
      <c r="L122" s="2">
        <v>307.6</v>
      </c>
      <c r="M122" s="2">
        <f t="shared" si="2"/>
        <v>49.75972662258787</v>
      </c>
      <c r="N122" s="32" t="s">
        <v>21</v>
      </c>
      <c r="O122" s="46">
        <v>0.1399</v>
      </c>
      <c r="P122" s="3">
        <f t="shared" si="3"/>
        <v>-17.08364571016345</v>
      </c>
      <c r="Q122" s="9">
        <v>0.0943</v>
      </c>
      <c r="R122" s="2">
        <f t="shared" si="9"/>
        <v>-20.509766145253433</v>
      </c>
      <c r="S122" s="9">
        <v>0.411</v>
      </c>
      <c r="T122" s="2">
        <f t="shared" si="4"/>
        <v>-7.723163562478616</v>
      </c>
      <c r="U122" s="47" t="s">
        <v>22</v>
      </c>
      <c r="V122" s="6"/>
      <c r="W122" s="63">
        <f t="shared" si="18"/>
        <v>-14.918575022286774</v>
      </c>
      <c r="X122" s="63">
        <f t="shared" si="19"/>
        <v>-17.68364571016345</v>
      </c>
      <c r="Y122" t="str">
        <f t="shared" si="16"/>
        <v>OK</v>
      </c>
      <c r="Z122" t="b">
        <f t="shared" si="17"/>
        <v>0</v>
      </c>
    </row>
    <row r="123" spans="1:26" ht="12.75">
      <c r="A123">
        <v>53</v>
      </c>
      <c r="B123" s="7" t="s">
        <v>33</v>
      </c>
      <c r="C123" s="7" t="s">
        <v>24</v>
      </c>
      <c r="D123" s="7">
        <v>800</v>
      </c>
      <c r="E123" s="7" t="s">
        <v>25</v>
      </c>
      <c r="F123" s="4">
        <v>2006</v>
      </c>
      <c r="G123" s="8">
        <v>28.06</v>
      </c>
      <c r="H123" s="2">
        <v>66.2</v>
      </c>
      <c r="I123" s="2">
        <f t="shared" si="13"/>
        <v>36.417159788793995</v>
      </c>
      <c r="J123" s="2">
        <v>65.9</v>
      </c>
      <c r="K123" s="2">
        <f t="shared" si="14"/>
        <v>36.3777082918802</v>
      </c>
      <c r="L123" s="2">
        <v>333.5</v>
      </c>
      <c r="M123" s="3">
        <f t="shared" si="2"/>
        <v>50.461916765051356</v>
      </c>
      <c r="N123" s="4" t="s">
        <v>21</v>
      </c>
      <c r="O123" s="5">
        <v>0.1155</v>
      </c>
      <c r="P123" s="3">
        <f t="shared" si="3"/>
        <v>-18.748360315436738</v>
      </c>
      <c r="Q123" s="5">
        <v>0.1148</v>
      </c>
      <c r="R123" s="3">
        <f t="shared" si="9"/>
        <v>-18.801162238760906</v>
      </c>
      <c r="S123" s="5">
        <v>0.488</v>
      </c>
      <c r="T123" s="3">
        <f t="shared" si="4"/>
        <v>-6.231603559945787</v>
      </c>
      <c r="U123" s="4" t="s">
        <v>22</v>
      </c>
      <c r="V123" s="6" t="str">
        <f>CONCATENATE("E",N123," - H",U123)</f>
        <v>EM3 - HM4</v>
      </c>
      <c r="W123" s="63">
        <f t="shared" si="18"/>
        <v>-14.582840211206005</v>
      </c>
      <c r="X123" s="63">
        <f t="shared" si="19"/>
        <v>-19.34836031543674</v>
      </c>
      <c r="Y123" t="str">
        <f t="shared" si="16"/>
        <v>OK</v>
      </c>
      <c r="Z123" t="b">
        <f t="shared" si="17"/>
        <v>0</v>
      </c>
    </row>
    <row r="124" spans="2:26" ht="12.75">
      <c r="B124" s="7"/>
      <c r="C124" s="7"/>
      <c r="D124" s="7">
        <v>900</v>
      </c>
      <c r="E124" s="27"/>
      <c r="F124" s="4"/>
      <c r="G124" s="45">
        <v>28.06</v>
      </c>
      <c r="H124" s="2">
        <v>100.9</v>
      </c>
      <c r="I124" s="2">
        <f t="shared" si="13"/>
        <v>40.077823324738205</v>
      </c>
      <c r="J124" s="2">
        <v>100.9</v>
      </c>
      <c r="K124" s="2">
        <f t="shared" si="14"/>
        <v>40.077823324738205</v>
      </c>
      <c r="L124" s="2">
        <v>491.5</v>
      </c>
      <c r="M124" s="2">
        <f t="shared" si="2"/>
        <v>53.83047044336309</v>
      </c>
      <c r="N124" s="32" t="s">
        <v>34</v>
      </c>
      <c r="O124" s="46">
        <v>0.1897</v>
      </c>
      <c r="P124" s="3">
        <f t="shared" si="3"/>
        <v>-14.43865338222675</v>
      </c>
      <c r="Q124" s="9">
        <v>0.1482</v>
      </c>
      <c r="R124" s="2">
        <f t="shared" si="9"/>
        <v>-16.583035927133814</v>
      </c>
      <c r="S124" s="9">
        <v>0.63</v>
      </c>
      <c r="T124" s="2">
        <f t="shared" si="4"/>
        <v>-4.013189010928365</v>
      </c>
      <c r="U124" s="47" t="s">
        <v>21</v>
      </c>
      <c r="V124" s="6"/>
      <c r="W124" s="63">
        <f t="shared" si="18"/>
        <v>-10.922176675261795</v>
      </c>
      <c r="X124" s="63">
        <f t="shared" si="19"/>
        <v>-15.03865338222675</v>
      </c>
      <c r="Y124" t="str">
        <f t="shared" si="16"/>
        <v>OK</v>
      </c>
      <c r="Z124" t="b">
        <f t="shared" si="17"/>
        <v>0</v>
      </c>
    </row>
    <row r="125" spans="1:26" ht="12.75">
      <c r="A125">
        <v>54</v>
      </c>
      <c r="B125" s="7" t="s">
        <v>33</v>
      </c>
      <c r="C125" s="7" t="s">
        <v>30</v>
      </c>
      <c r="D125" s="7">
        <v>850</v>
      </c>
      <c r="E125" s="96" t="s">
        <v>28</v>
      </c>
      <c r="F125" s="4">
        <v>2006</v>
      </c>
      <c r="G125" s="8">
        <v>32.5</v>
      </c>
      <c r="H125" s="2">
        <v>83.48</v>
      </c>
      <c r="I125" s="2">
        <f t="shared" si="13"/>
        <v>38.43164880786833</v>
      </c>
      <c r="J125" s="2">
        <v>80.14</v>
      </c>
      <c r="K125" s="2">
        <f t="shared" si="14"/>
        <v>38.07698676193362</v>
      </c>
      <c r="L125" s="2">
        <v>228.4</v>
      </c>
      <c r="M125" s="3">
        <f t="shared" si="2"/>
        <v>47.17392199147621</v>
      </c>
      <c r="N125" s="4" t="s">
        <v>21</v>
      </c>
      <c r="O125" s="5">
        <v>0.1674</v>
      </c>
      <c r="P125" s="3">
        <f t="shared" si="3"/>
        <v>-15.524890926855177</v>
      </c>
      <c r="Q125" s="5">
        <v>0.115</v>
      </c>
      <c r="R125" s="3">
        <f t="shared" si="9"/>
        <v>-18.786043192927767</v>
      </c>
      <c r="S125" s="5">
        <v>0.284</v>
      </c>
      <c r="T125" s="3">
        <f t="shared" si="4"/>
        <v>-10.933633199059248</v>
      </c>
      <c r="U125" s="4" t="s">
        <v>22</v>
      </c>
      <c r="V125" s="6" t="str">
        <f>CONCATENATE("E",N125," - H",U125)</f>
        <v>EM3 - HM4</v>
      </c>
      <c r="W125" s="63">
        <f>I125-48.5</f>
        <v>-10.068351192131672</v>
      </c>
      <c r="X125" s="63">
        <f>(1.9+P125)</f>
        <v>-13.624890926855176</v>
      </c>
      <c r="Y125" t="str">
        <f t="shared" si="16"/>
        <v>OK</v>
      </c>
      <c r="Z125" t="b">
        <f t="shared" si="17"/>
        <v>0</v>
      </c>
    </row>
    <row r="126" spans="2:26" ht="12.75">
      <c r="B126" s="7"/>
      <c r="C126" s="7"/>
      <c r="D126" s="7">
        <v>1900</v>
      </c>
      <c r="E126" s="98"/>
      <c r="F126" s="4"/>
      <c r="G126" s="45">
        <v>29.5</v>
      </c>
      <c r="H126" s="2">
        <v>40.27</v>
      </c>
      <c r="I126" s="2">
        <f t="shared" si="13"/>
        <v>32.09963259214863</v>
      </c>
      <c r="J126" s="2">
        <v>32.02</v>
      </c>
      <c r="K126" s="2">
        <f t="shared" si="14"/>
        <v>30.108426551665623</v>
      </c>
      <c r="L126" s="2">
        <v>91.9</v>
      </c>
      <c r="M126" s="2">
        <f t="shared" si="2"/>
        <v>39.26631022772223</v>
      </c>
      <c r="N126" s="32" t="s">
        <v>34</v>
      </c>
      <c r="O126" s="46">
        <v>0.1215</v>
      </c>
      <c r="P126" s="3">
        <f t="shared" si="3"/>
        <v>-18.30847444131338</v>
      </c>
      <c r="Q126" s="9">
        <v>0.0875</v>
      </c>
      <c r="R126" s="2">
        <f t="shared" si="9"/>
        <v>-21.159838939553737</v>
      </c>
      <c r="S126" s="9">
        <v>0.231</v>
      </c>
      <c r="T126" s="2">
        <f t="shared" si="4"/>
        <v>-12.727760402157113</v>
      </c>
      <c r="U126" s="47" t="s">
        <v>21</v>
      </c>
      <c r="V126" s="6"/>
      <c r="W126" s="63">
        <f>I126-38.5</f>
        <v>-6.40036740785137</v>
      </c>
      <c r="X126" s="63">
        <f>(11.9+P126)</f>
        <v>-6.408474441313379</v>
      </c>
      <c r="Y126" t="str">
        <f t="shared" si="16"/>
        <v>OK</v>
      </c>
      <c r="Z126" t="b">
        <f t="shared" si="17"/>
        <v>0</v>
      </c>
    </row>
    <row r="127" spans="2:26" ht="12.75">
      <c r="B127" s="7" t="s">
        <v>33</v>
      </c>
      <c r="C127" s="7" t="s">
        <v>31</v>
      </c>
      <c r="D127" s="7">
        <v>850</v>
      </c>
      <c r="E127" s="97"/>
      <c r="F127" s="4">
        <v>2006</v>
      </c>
      <c r="G127" s="8">
        <v>24</v>
      </c>
      <c r="H127" s="2">
        <v>85.75</v>
      </c>
      <c r="I127" s="2">
        <f t="shared" si="13"/>
        <v>38.66468257429616</v>
      </c>
      <c r="J127" s="2">
        <v>82.61</v>
      </c>
      <c r="K127" s="2">
        <f t="shared" si="14"/>
        <v>38.34065244324787</v>
      </c>
      <c r="L127" s="2">
        <v>76</v>
      </c>
      <c r="M127" s="3">
        <f t="shared" si="2"/>
        <v>37.61627184561583</v>
      </c>
      <c r="N127" s="4" t="s">
        <v>22</v>
      </c>
      <c r="O127" s="5">
        <v>0.1517</v>
      </c>
      <c r="P127" s="3">
        <f t="shared" si="3"/>
        <v>-16.380288384265388</v>
      </c>
      <c r="Q127" s="5">
        <v>0.1187</v>
      </c>
      <c r="R127" s="3">
        <f t="shared" si="9"/>
        <v>-18.510985620908176</v>
      </c>
      <c r="S127" s="5">
        <v>0.108</v>
      </c>
      <c r="T127" s="3">
        <f t="shared" si="4"/>
        <v>-19.331524890261008</v>
      </c>
      <c r="U127" s="4" t="s">
        <v>22</v>
      </c>
      <c r="V127" s="6" t="str">
        <f>CONCATENATE("E",N127," - H",U127)</f>
        <v>EM4 - HM4</v>
      </c>
      <c r="W127" s="63">
        <f>I127-51</f>
        <v>-12.335317425703842</v>
      </c>
      <c r="X127" s="63">
        <f>(-0.6+P127)</f>
        <v>-16.98028838426539</v>
      </c>
      <c r="Y127" t="str">
        <f t="shared" si="16"/>
        <v>OK</v>
      </c>
      <c r="Z127" t="b">
        <f t="shared" si="17"/>
        <v>0</v>
      </c>
    </row>
    <row r="128" spans="2:26" ht="12.75">
      <c r="B128" s="7"/>
      <c r="C128" s="7"/>
      <c r="D128" s="7">
        <v>1900</v>
      </c>
      <c r="E128" s="25"/>
      <c r="F128" s="4"/>
      <c r="G128" s="45">
        <v>24</v>
      </c>
      <c r="H128" s="2">
        <v>61.2</v>
      </c>
      <c r="I128" s="2">
        <f t="shared" si="13"/>
        <v>35.73502844291122</v>
      </c>
      <c r="J128" s="2">
        <v>42.17</v>
      </c>
      <c r="K128" s="2">
        <f t="shared" si="14"/>
        <v>32.50007202029727</v>
      </c>
      <c r="L128" s="2">
        <v>38.8</v>
      </c>
      <c r="M128" s="2">
        <f>20*LOG(L128)</f>
        <v>31.776634511884147</v>
      </c>
      <c r="N128" s="32" t="s">
        <v>22</v>
      </c>
      <c r="O128" s="46">
        <v>0.1607</v>
      </c>
      <c r="P128" s="3">
        <f>20*LOG(O128)</f>
        <v>-15.87968246473311</v>
      </c>
      <c r="Q128" s="9">
        <v>0.1213</v>
      </c>
      <c r="R128" s="2">
        <f t="shared" si="9"/>
        <v>-18.32278398266854</v>
      </c>
      <c r="S128" s="9">
        <v>0.108</v>
      </c>
      <c r="T128" s="2">
        <f>20*LOG(S128)</f>
        <v>-19.331524890261008</v>
      </c>
      <c r="U128" s="47" t="s">
        <v>22</v>
      </c>
      <c r="V128" s="6"/>
      <c r="W128" s="63">
        <f>I128-41</f>
        <v>-5.264971557088778</v>
      </c>
      <c r="X128" s="63">
        <f>(9.4+P128)</f>
        <v>-6.479682464733109</v>
      </c>
      <c r="Y128" t="str">
        <f t="shared" si="16"/>
        <v>OK</v>
      </c>
      <c r="Z128" t="b">
        <f t="shared" si="17"/>
        <v>0</v>
      </c>
    </row>
    <row r="129" spans="1:26" ht="12.75">
      <c r="A129">
        <v>55</v>
      </c>
      <c r="B129" s="7" t="s">
        <v>33</v>
      </c>
      <c r="C129" s="7" t="s">
        <v>30</v>
      </c>
      <c r="D129" s="7">
        <v>850</v>
      </c>
      <c r="E129" s="7" t="s">
        <v>26</v>
      </c>
      <c r="F129" s="4">
        <v>2006</v>
      </c>
      <c r="G129" s="8">
        <v>33</v>
      </c>
      <c r="H129" s="2">
        <v>99.32</v>
      </c>
      <c r="I129" s="2">
        <f t="shared" si="13"/>
        <v>39.94073421765053</v>
      </c>
      <c r="J129" s="2">
        <v>99.26</v>
      </c>
      <c r="K129" s="2">
        <f t="shared" si="14"/>
        <v>39.93548541722609</v>
      </c>
      <c r="L129" s="2">
        <v>281.9</v>
      </c>
      <c r="M129" s="3">
        <f aca="true" t="shared" si="20" ref="M129:M164">20*LOG(L129)</f>
        <v>49.001901517432046</v>
      </c>
      <c r="N129" s="4" t="s">
        <v>34</v>
      </c>
      <c r="O129" s="5">
        <v>0.1532</v>
      </c>
      <c r="P129" s="3">
        <f aca="true" t="shared" si="21" ref="P129:P164">20*LOG(O129)</f>
        <v>-16.294824694068296</v>
      </c>
      <c r="Q129" s="5">
        <v>0.0981</v>
      </c>
      <c r="R129" s="3">
        <f t="shared" si="9"/>
        <v>-20.166619852401027</v>
      </c>
      <c r="S129" s="5">
        <v>0.26</v>
      </c>
      <c r="T129" s="3">
        <f aca="true" t="shared" si="22" ref="T129:T164">20*LOG(S129)</f>
        <v>-11.70053304058364</v>
      </c>
      <c r="U129" s="4" t="s">
        <v>22</v>
      </c>
      <c r="V129" s="6" t="str">
        <f>CONCATENATE("E",N129," - H",U129)</f>
        <v>EM2 - HM4</v>
      </c>
      <c r="W129" s="63">
        <f>I129-48.5</f>
        <v>-8.55926578234947</v>
      </c>
      <c r="X129" s="63">
        <f>(1.9+P129)</f>
        <v>-14.394824694068296</v>
      </c>
      <c r="Y129" t="str">
        <f t="shared" si="16"/>
        <v>OK</v>
      </c>
      <c r="Z129" t="b">
        <f t="shared" si="17"/>
        <v>0</v>
      </c>
    </row>
    <row r="130" spans="2:26" ht="12.75">
      <c r="B130" s="7"/>
      <c r="C130" s="7"/>
      <c r="D130" s="12">
        <v>1900</v>
      </c>
      <c r="E130" s="7"/>
      <c r="F130" s="4"/>
      <c r="G130" s="45">
        <v>30</v>
      </c>
      <c r="H130" s="2">
        <v>44.22</v>
      </c>
      <c r="I130" s="2">
        <f t="shared" si="13"/>
        <v>32.9123747648539</v>
      </c>
      <c r="J130" s="2">
        <v>44.22</v>
      </c>
      <c r="K130" s="2">
        <f t="shared" si="14"/>
        <v>32.9123747648539</v>
      </c>
      <c r="L130" s="2">
        <v>126</v>
      </c>
      <c r="M130" s="2">
        <f t="shared" si="20"/>
        <v>42.00741090235126</v>
      </c>
      <c r="N130" s="32" t="s">
        <v>34</v>
      </c>
      <c r="O130" s="46">
        <v>0.1334</v>
      </c>
      <c r="P130" s="3">
        <f t="shared" si="21"/>
        <v>-17.496883408389397</v>
      </c>
      <c r="Q130" s="9">
        <v>0.1159</v>
      </c>
      <c r="R130" s="2">
        <f t="shared" si="9"/>
        <v>-18.71833128072808</v>
      </c>
      <c r="S130" s="9">
        <v>0.248</v>
      </c>
      <c r="T130" s="2">
        <f t="shared" si="22"/>
        <v>-12.110966383475674</v>
      </c>
      <c r="U130" s="47" t="s">
        <v>34</v>
      </c>
      <c r="V130" s="6"/>
      <c r="W130" s="63">
        <f>I130-38.5</f>
        <v>-5.587625235146099</v>
      </c>
      <c r="X130" s="63">
        <f>(11.9+P130)</f>
        <v>-5.596883408389397</v>
      </c>
      <c r="Y130" t="str">
        <f t="shared" si="16"/>
        <v>OK</v>
      </c>
      <c r="Z130" t="b">
        <f t="shared" si="17"/>
        <v>0</v>
      </c>
    </row>
    <row r="131" spans="1:26" ht="12.75">
      <c r="A131">
        <v>56</v>
      </c>
      <c r="B131" s="7" t="s">
        <v>33</v>
      </c>
      <c r="C131" s="7" t="s">
        <v>30</v>
      </c>
      <c r="D131" s="7">
        <v>850</v>
      </c>
      <c r="E131" s="7" t="s">
        <v>25</v>
      </c>
      <c r="F131" s="4">
        <v>2006</v>
      </c>
      <c r="G131" s="8">
        <v>32.6</v>
      </c>
      <c r="H131" s="2">
        <v>129.5</v>
      </c>
      <c r="I131" s="2">
        <f t="shared" si="13"/>
        <v>42.24539536834541</v>
      </c>
      <c r="J131" s="2">
        <v>129.5</v>
      </c>
      <c r="K131" s="2">
        <f t="shared" si="14"/>
        <v>42.24539536834541</v>
      </c>
      <c r="L131" s="2">
        <v>370.4</v>
      </c>
      <c r="M131" s="3">
        <f t="shared" si="20"/>
        <v>51.37341956019793</v>
      </c>
      <c r="N131" s="4" t="s">
        <v>34</v>
      </c>
      <c r="O131" s="5">
        <v>0.2553</v>
      </c>
      <c r="P131" s="3">
        <f t="shared" si="21"/>
        <v>-11.858983703914994</v>
      </c>
      <c r="Q131" s="5">
        <v>0.1778</v>
      </c>
      <c r="R131" s="3">
        <f t="shared" si="9"/>
        <v>-15.001364867316102</v>
      </c>
      <c r="S131" s="5">
        <v>0.416</v>
      </c>
      <c r="T131" s="3">
        <f t="shared" si="22"/>
        <v>-7.618133387465146</v>
      </c>
      <c r="U131" s="4" t="s">
        <v>22</v>
      </c>
      <c r="V131" s="6" t="str">
        <f>CONCATENATE("E",N131," - H",U131)</f>
        <v>EM2 - HM4</v>
      </c>
      <c r="W131" s="63">
        <f>I131-48.5</f>
        <v>-6.254604631654587</v>
      </c>
      <c r="X131" s="63">
        <f>(1.9+P131)</f>
        <v>-9.958983703914994</v>
      </c>
      <c r="Y131" t="str">
        <f aca="true" t="shared" si="23" ref="Y131:Y166">IF(W131&gt;X131,"OK","Not OK")</f>
        <v>OK</v>
      </c>
      <c r="Z131" t="b">
        <f t="shared" si="17"/>
        <v>0</v>
      </c>
    </row>
    <row r="132" spans="2:26" ht="12.75">
      <c r="B132" s="7"/>
      <c r="C132" s="7"/>
      <c r="D132" s="12">
        <v>1900</v>
      </c>
      <c r="E132" s="7"/>
      <c r="F132" s="4"/>
      <c r="G132" s="45">
        <v>30.4</v>
      </c>
      <c r="H132" s="2">
        <v>52.83</v>
      </c>
      <c r="I132" s="2">
        <f t="shared" si="13"/>
        <v>34.45761221373879</v>
      </c>
      <c r="J132" s="2">
        <v>52.36</v>
      </c>
      <c r="K132" s="2">
        <f t="shared" si="14"/>
        <v>34.379992757574364</v>
      </c>
      <c r="L132" s="2">
        <v>150.8</v>
      </c>
      <c r="M132" s="2">
        <f t="shared" si="20"/>
        <v>43.5680268306751</v>
      </c>
      <c r="N132" s="32" t="s">
        <v>37</v>
      </c>
      <c r="O132" s="46">
        <v>0.166</v>
      </c>
      <c r="P132" s="3">
        <f t="shared" si="21"/>
        <v>-15.597838239198898</v>
      </c>
      <c r="Q132" s="9">
        <v>0.1436</v>
      </c>
      <c r="R132" s="2">
        <f t="shared" si="9"/>
        <v>-16.856911201874368</v>
      </c>
      <c r="S132" s="9">
        <v>0.359</v>
      </c>
      <c r="T132" s="2">
        <f t="shared" si="22"/>
        <v>-8.898111028433618</v>
      </c>
      <c r="U132" s="47" t="s">
        <v>34</v>
      </c>
      <c r="V132" s="6"/>
      <c r="W132" s="63">
        <f>I132-38.5</f>
        <v>-4.042387786261209</v>
      </c>
      <c r="X132" s="64">
        <f>(11.9+P132)</f>
        <v>-3.697838239198898</v>
      </c>
      <c r="Y132" t="str">
        <f t="shared" si="23"/>
        <v>Not OK</v>
      </c>
      <c r="Z132">
        <f t="shared" si="17"/>
        <v>0.3445495470623108</v>
      </c>
    </row>
    <row r="133" spans="1:26" ht="12.75">
      <c r="A133">
        <v>57</v>
      </c>
      <c r="B133" s="7" t="s">
        <v>33</v>
      </c>
      <c r="C133" s="7" t="s">
        <v>30</v>
      </c>
      <c r="D133" s="7">
        <v>850</v>
      </c>
      <c r="E133" s="7" t="s">
        <v>26</v>
      </c>
      <c r="F133" s="4">
        <v>2006</v>
      </c>
      <c r="G133" s="8">
        <v>32.8</v>
      </c>
      <c r="H133" s="2">
        <v>117.7</v>
      </c>
      <c r="I133" s="2">
        <f t="shared" si="13"/>
        <v>41.415529256868695</v>
      </c>
      <c r="J133" s="2">
        <v>117.7</v>
      </c>
      <c r="K133" s="2">
        <f t="shared" si="14"/>
        <v>41.415529256868695</v>
      </c>
      <c r="L133" s="2">
        <v>360.1</v>
      </c>
      <c r="M133" s="3">
        <f t="shared" si="20"/>
        <v>51.1284624274257</v>
      </c>
      <c r="N133" s="4" t="s">
        <v>34</v>
      </c>
      <c r="O133" s="5">
        <v>0.2085</v>
      </c>
      <c r="P133" s="3">
        <f t="shared" si="21"/>
        <v>-13.617878813804474</v>
      </c>
      <c r="Q133" s="5">
        <v>0.1264</v>
      </c>
      <c r="R133" s="3">
        <f t="shared" si="9"/>
        <v>-17.965058521072674</v>
      </c>
      <c r="S133" s="5">
        <v>0.34</v>
      </c>
      <c r="T133" s="3">
        <f t="shared" si="22"/>
        <v>-9.370421659154896</v>
      </c>
      <c r="U133" s="4" t="s">
        <v>22</v>
      </c>
      <c r="V133" s="6" t="str">
        <f>CONCATENATE("E",N133," - H",U133)</f>
        <v>EM2 - HM4</v>
      </c>
      <c r="W133" s="63">
        <f>I133-48.5</f>
        <v>-7.084470743131305</v>
      </c>
      <c r="X133" s="63">
        <f>(1.9+P133)</f>
        <v>-11.717878813804473</v>
      </c>
      <c r="Y133" t="str">
        <f t="shared" si="23"/>
        <v>OK</v>
      </c>
      <c r="Z133" t="b">
        <f t="shared" si="17"/>
        <v>0</v>
      </c>
    </row>
    <row r="134" spans="2:26" ht="12.75">
      <c r="B134" s="7"/>
      <c r="C134" s="7"/>
      <c r="D134" s="12">
        <v>1900</v>
      </c>
      <c r="E134" s="7"/>
      <c r="F134" s="4"/>
      <c r="G134" s="45">
        <v>30.2</v>
      </c>
      <c r="H134" s="2">
        <v>40.64</v>
      </c>
      <c r="I134" s="2">
        <f t="shared" si="13"/>
        <v>32.179073985517256</v>
      </c>
      <c r="J134" s="2">
        <v>40.63</v>
      </c>
      <c r="K134" s="2">
        <f t="shared" si="14"/>
        <v>32.17693644652823</v>
      </c>
      <c r="L134" s="2">
        <v>117</v>
      </c>
      <c r="M134" s="2">
        <f t="shared" si="20"/>
        <v>41.363717234923236</v>
      </c>
      <c r="N134" s="32" t="s">
        <v>34</v>
      </c>
      <c r="O134" s="46">
        <v>0.1305</v>
      </c>
      <c r="P134" s="3">
        <f t="shared" si="21"/>
        <v>-17.687789766514005</v>
      </c>
      <c r="Q134" s="9">
        <v>0.1065</v>
      </c>
      <c r="R134" s="2">
        <f>20*LOG(Q134)</f>
        <v>-19.45300784450487</v>
      </c>
      <c r="S134" s="9">
        <v>0.247</v>
      </c>
      <c r="T134" s="2">
        <f t="shared" si="22"/>
        <v>-12.146060934806686</v>
      </c>
      <c r="U134" s="47" t="s">
        <v>21</v>
      </c>
      <c r="V134" s="6"/>
      <c r="W134" s="63">
        <f>I134-38.5</f>
        <v>-6.320926014482744</v>
      </c>
      <c r="X134" s="64">
        <f>(11.9+P134)</f>
        <v>-5.787789766514004</v>
      </c>
      <c r="Y134" t="str">
        <f t="shared" si="23"/>
        <v>Not OK</v>
      </c>
      <c r="Z134">
        <f t="shared" si="17"/>
        <v>0.5331362479687396</v>
      </c>
    </row>
    <row r="135" spans="1:26" ht="12.75">
      <c r="A135">
        <v>58</v>
      </c>
      <c r="B135" s="7" t="s">
        <v>33</v>
      </c>
      <c r="C135" s="7" t="s">
        <v>30</v>
      </c>
      <c r="D135" s="7">
        <v>850</v>
      </c>
      <c r="E135" s="7" t="s">
        <v>26</v>
      </c>
      <c r="F135" s="4" t="s">
        <v>35</v>
      </c>
      <c r="G135" s="8">
        <v>32.5</v>
      </c>
      <c r="H135" s="2">
        <v>101.3</v>
      </c>
      <c r="I135" s="2">
        <f t="shared" si="13"/>
        <v>40.112188907205606</v>
      </c>
      <c r="J135" s="2">
        <v>101.3</v>
      </c>
      <c r="K135" s="2">
        <f t="shared" si="14"/>
        <v>40.112188907205606</v>
      </c>
      <c r="L135" s="2">
        <v>290.6</v>
      </c>
      <c r="M135" s="3">
        <f t="shared" si="20"/>
        <v>49.265912199240056</v>
      </c>
      <c r="N135" s="4" t="s">
        <v>36</v>
      </c>
      <c r="O135" s="5">
        <v>0.2008</v>
      </c>
      <c r="P135" s="3">
        <f t="shared" si="21"/>
        <v>-13.944725830540365</v>
      </c>
      <c r="Q135" s="5">
        <v>0.1333</v>
      </c>
      <c r="R135" s="3">
        <f aca="true" t="shared" si="24" ref="R135:R164">20*LOG(Q135)</f>
        <v>-17.503397011722818</v>
      </c>
      <c r="S135" s="5">
        <v>0.356</v>
      </c>
      <c r="T135" s="3">
        <f t="shared" si="22"/>
        <v>-8.971000040542497</v>
      </c>
      <c r="U135" s="4" t="s">
        <v>34</v>
      </c>
      <c r="V135" s="6" t="str">
        <f>CONCATENATE("E",N135," - H",U135)</f>
        <v>E&gt;M1 - HM2</v>
      </c>
      <c r="W135" s="63">
        <f>I135-48.5</f>
        <v>-8.387811092794394</v>
      </c>
      <c r="X135" s="63">
        <f>(1.9+P135)</f>
        <v>-12.044725830540365</v>
      </c>
      <c r="Y135" t="str">
        <f t="shared" si="23"/>
        <v>OK</v>
      </c>
      <c r="Z135" t="b">
        <f t="shared" si="17"/>
        <v>0</v>
      </c>
    </row>
    <row r="136" spans="2:26" ht="12.75">
      <c r="B136" s="7"/>
      <c r="C136" s="7"/>
      <c r="D136" s="12">
        <v>1900</v>
      </c>
      <c r="E136" s="7"/>
      <c r="F136" s="4"/>
      <c r="G136" s="45">
        <v>30</v>
      </c>
      <c r="H136" s="2">
        <v>44.91</v>
      </c>
      <c r="I136" s="2">
        <f t="shared" si="13"/>
        <v>33.046861101254294</v>
      </c>
      <c r="J136" s="2">
        <v>44.7</v>
      </c>
      <c r="K136" s="2">
        <f t="shared" si="14"/>
        <v>33.00615046263873</v>
      </c>
      <c r="L136" s="2">
        <v>134.1</v>
      </c>
      <c r="M136" s="2">
        <f t="shared" si="20"/>
        <v>42.548575557031974</v>
      </c>
      <c r="N136" s="32" t="s">
        <v>34</v>
      </c>
      <c r="O136" s="46">
        <v>0.1486</v>
      </c>
      <c r="P136" s="3">
        <f t="shared" si="21"/>
        <v>-16.55962381150887</v>
      </c>
      <c r="Q136" s="9">
        <v>0.1263</v>
      </c>
      <c r="R136" s="2">
        <f t="shared" si="24"/>
        <v>-17.971932988893386</v>
      </c>
      <c r="S136" s="9">
        <v>0.288</v>
      </c>
      <c r="T136" s="2">
        <f t="shared" si="22"/>
        <v>-10.812150244815385</v>
      </c>
      <c r="U136" s="47" t="s">
        <v>34</v>
      </c>
      <c r="V136" s="6"/>
      <c r="W136" s="63">
        <f>I136-38.5</f>
        <v>-5.453138898745706</v>
      </c>
      <c r="X136" s="64">
        <f>(11.9+P136)</f>
        <v>-4.659623811508871</v>
      </c>
      <c r="Y136" t="str">
        <f t="shared" si="23"/>
        <v>Not OK</v>
      </c>
      <c r="Z136">
        <f t="shared" si="17"/>
        <v>0.7935150872368357</v>
      </c>
    </row>
    <row r="137" spans="1:26" ht="12.75">
      <c r="A137">
        <v>59</v>
      </c>
      <c r="B137" s="7" t="s">
        <v>33</v>
      </c>
      <c r="C137" s="7" t="s">
        <v>30</v>
      </c>
      <c r="D137" s="7">
        <v>850</v>
      </c>
      <c r="E137" s="7" t="s">
        <v>25</v>
      </c>
      <c r="F137" s="4" t="s">
        <v>35</v>
      </c>
      <c r="G137" s="8">
        <v>32.3</v>
      </c>
      <c r="H137" s="2">
        <v>124</v>
      </c>
      <c r="I137" s="2">
        <f t="shared" si="13"/>
        <v>41.868433703244705</v>
      </c>
      <c r="J137" s="2">
        <v>124</v>
      </c>
      <c r="K137" s="2">
        <f t="shared" si="14"/>
        <v>41.868433703244705</v>
      </c>
      <c r="L137" s="2">
        <v>353.5</v>
      </c>
      <c r="M137" s="3">
        <f t="shared" si="20"/>
        <v>50.96778836265837</v>
      </c>
      <c r="N137" s="4" t="s">
        <v>36</v>
      </c>
      <c r="O137" s="5">
        <v>0.2851</v>
      </c>
      <c r="P137" s="3">
        <f t="shared" si="21"/>
        <v>-10.900055653810801</v>
      </c>
      <c r="Q137" s="5">
        <v>0.2</v>
      </c>
      <c r="R137" s="3">
        <f t="shared" si="24"/>
        <v>-13.979400086720375</v>
      </c>
      <c r="S137" s="5">
        <v>0.54</v>
      </c>
      <c r="T137" s="3">
        <f t="shared" si="22"/>
        <v>-5.352124803540629</v>
      </c>
      <c r="U137" s="4" t="s">
        <v>37</v>
      </c>
      <c r="V137" s="6" t="str">
        <f>CONCATENATE("E",N137," - H",U137)</f>
        <v>E&gt;M1 - HM1</v>
      </c>
      <c r="W137" s="63">
        <f>I137-48.5</f>
        <v>-6.631566296755295</v>
      </c>
      <c r="X137" s="63">
        <f>(1.9+P137)</f>
        <v>-9.0000556538108</v>
      </c>
      <c r="Y137" t="str">
        <f t="shared" si="23"/>
        <v>OK</v>
      </c>
      <c r="Z137" t="b">
        <f t="shared" si="17"/>
        <v>0</v>
      </c>
    </row>
    <row r="138" spans="2:26" ht="12.75">
      <c r="B138" s="7"/>
      <c r="C138" s="7"/>
      <c r="D138" s="7">
        <v>1900</v>
      </c>
      <c r="E138" s="7"/>
      <c r="F138" s="4"/>
      <c r="G138" s="45">
        <v>30.2</v>
      </c>
      <c r="H138" s="2">
        <v>55.73</v>
      </c>
      <c r="I138" s="2">
        <f t="shared" si="13"/>
        <v>34.921780861124006</v>
      </c>
      <c r="J138" s="2">
        <v>50.49</v>
      </c>
      <c r="K138" s="2">
        <f t="shared" si="14"/>
        <v>34.064107413909724</v>
      </c>
      <c r="L138" s="2">
        <v>145.4</v>
      </c>
      <c r="M138" s="2">
        <f t="shared" si="20"/>
        <v>43.25128813046038</v>
      </c>
      <c r="N138" s="32" t="s">
        <v>34</v>
      </c>
      <c r="O138" s="46">
        <v>0.1509</v>
      </c>
      <c r="P138" s="3">
        <f t="shared" si="21"/>
        <v>-16.426215204488205</v>
      </c>
      <c r="Q138" s="9">
        <v>0.1339</v>
      </c>
      <c r="R138" s="2">
        <f t="shared" si="24"/>
        <v>-17.46438845975982</v>
      </c>
      <c r="S138" s="9">
        <v>0.3</v>
      </c>
      <c r="T138" s="2">
        <f t="shared" si="22"/>
        <v>-10.457574905606752</v>
      </c>
      <c r="U138" s="47" t="s">
        <v>34</v>
      </c>
      <c r="V138" s="6"/>
      <c r="W138" s="63">
        <f>I138-38.5</f>
        <v>-3.578219138875994</v>
      </c>
      <c r="X138" s="63">
        <f>(11.9+P138)</f>
        <v>-4.526215204488205</v>
      </c>
      <c r="Y138" t="str">
        <f t="shared" si="23"/>
        <v>OK</v>
      </c>
      <c r="Z138" t="b">
        <f t="shared" si="17"/>
        <v>0</v>
      </c>
    </row>
    <row r="139" spans="1:26" ht="12.75">
      <c r="A139">
        <v>60</v>
      </c>
      <c r="B139" s="7" t="s">
        <v>33</v>
      </c>
      <c r="C139" s="7" t="s">
        <v>30</v>
      </c>
      <c r="D139" s="7">
        <v>850</v>
      </c>
      <c r="E139" s="7" t="s">
        <v>29</v>
      </c>
      <c r="F139" s="4">
        <v>2006</v>
      </c>
      <c r="G139" s="8">
        <v>33</v>
      </c>
      <c r="H139" s="2">
        <v>126.2</v>
      </c>
      <c r="I139" s="2">
        <f t="shared" si="13"/>
        <v>42.021187098162315</v>
      </c>
      <c r="J139" s="2">
        <v>126.2</v>
      </c>
      <c r="K139" s="2">
        <f t="shared" si="14"/>
        <v>42.021187098162315</v>
      </c>
      <c r="L139" s="2">
        <v>358.4</v>
      </c>
      <c r="M139" s="3">
        <f t="shared" si="20"/>
        <v>51.08736001980176</v>
      </c>
      <c r="N139" s="4" t="s">
        <v>34</v>
      </c>
      <c r="O139" s="5">
        <v>0.2277</v>
      </c>
      <c r="P139" s="3">
        <f t="shared" si="21"/>
        <v>-12.852739387697143</v>
      </c>
      <c r="Q139" s="5">
        <v>0.1585</v>
      </c>
      <c r="R139" s="3">
        <f t="shared" si="24"/>
        <v>-15.999414668924594</v>
      </c>
      <c r="S139" s="5">
        <v>0.42</v>
      </c>
      <c r="T139" s="3">
        <f t="shared" si="22"/>
        <v>-7.5350141920419915</v>
      </c>
      <c r="U139" s="4" t="s">
        <v>22</v>
      </c>
      <c r="V139" s="6" t="str">
        <f>CONCATENATE("E",N139," - H",U139)</f>
        <v>EM2 - HM4</v>
      </c>
      <c r="W139" s="63">
        <f>I139-48.5</f>
        <v>-6.478812901837685</v>
      </c>
      <c r="X139" s="63">
        <f>(1.9+P139)</f>
        <v>-10.952739387697143</v>
      </c>
      <c r="Y139" t="str">
        <f t="shared" si="23"/>
        <v>OK</v>
      </c>
      <c r="Z139" t="b">
        <f t="shared" si="17"/>
        <v>0</v>
      </c>
    </row>
    <row r="140" spans="2:26" ht="12.75">
      <c r="B140" s="7"/>
      <c r="C140" s="7"/>
      <c r="D140" s="7">
        <v>1900</v>
      </c>
      <c r="E140" s="7"/>
      <c r="F140" s="4"/>
      <c r="G140" s="45">
        <v>30</v>
      </c>
      <c r="H140" s="2">
        <v>36.05</v>
      </c>
      <c r="I140" s="2">
        <f t="shared" si="13"/>
        <v>31.138105381108957</v>
      </c>
      <c r="J140" s="2">
        <v>26.74</v>
      </c>
      <c r="K140" s="2">
        <f t="shared" si="14"/>
        <v>28.54322805851931</v>
      </c>
      <c r="L140" s="2">
        <v>76.2</v>
      </c>
      <c r="M140" s="2">
        <f t="shared" si="20"/>
        <v>37.63909942679201</v>
      </c>
      <c r="N140" s="32" t="s">
        <v>21</v>
      </c>
      <c r="O140" s="46">
        <v>0.1174</v>
      </c>
      <c r="P140" s="3">
        <f t="shared" si="21"/>
        <v>-18.606638061768088</v>
      </c>
      <c r="Q140" s="9">
        <v>0.0832</v>
      </c>
      <c r="R140" s="2">
        <f t="shared" si="24"/>
        <v>-21.597533474185518</v>
      </c>
      <c r="S140" s="9">
        <v>0.178</v>
      </c>
      <c r="T140" s="2">
        <f t="shared" si="22"/>
        <v>-14.99159995382212</v>
      </c>
      <c r="U140" s="47" t="s">
        <v>21</v>
      </c>
      <c r="V140" s="6"/>
      <c r="W140" s="63">
        <f>I140-38.5</f>
        <v>-7.361894618891043</v>
      </c>
      <c r="X140" s="64">
        <f>(11.9+P140)</f>
        <v>-6.706638061768087</v>
      </c>
      <c r="Y140" t="str">
        <f t="shared" si="23"/>
        <v>Not OK</v>
      </c>
      <c r="Z140">
        <f t="shared" si="17"/>
        <v>0.6552565571229554</v>
      </c>
    </row>
    <row r="141" spans="1:26" ht="12.75">
      <c r="A141">
        <v>61</v>
      </c>
      <c r="B141" s="7" t="s">
        <v>33</v>
      </c>
      <c r="C141" s="7" t="s">
        <v>30</v>
      </c>
      <c r="D141" s="7">
        <v>850</v>
      </c>
      <c r="E141" s="7" t="s">
        <v>25</v>
      </c>
      <c r="F141" s="4">
        <v>2006</v>
      </c>
      <c r="G141" s="8">
        <v>33</v>
      </c>
      <c r="H141" s="2">
        <v>87.25</v>
      </c>
      <c r="I141" s="2">
        <f t="shared" si="13"/>
        <v>38.81530871262435</v>
      </c>
      <c r="J141" s="2">
        <v>87.25</v>
      </c>
      <c r="K141" s="2">
        <f t="shared" si="14"/>
        <v>38.81530871262435</v>
      </c>
      <c r="L141" s="2">
        <v>249.5</v>
      </c>
      <c r="M141" s="3">
        <f t="shared" si="20"/>
        <v>47.94141099918818</v>
      </c>
      <c r="N141" s="4" t="s">
        <v>21</v>
      </c>
      <c r="O141" s="5">
        <v>0.1738</v>
      </c>
      <c r="P141" s="3">
        <f t="shared" si="21"/>
        <v>-15.199004557747047</v>
      </c>
      <c r="Q141" s="5">
        <v>0.1181</v>
      </c>
      <c r="R141" s="3">
        <f t="shared" si="24"/>
        <v>-18.555002047729705</v>
      </c>
      <c r="S141" s="5">
        <v>0.289</v>
      </c>
      <c r="T141" s="3">
        <f t="shared" si="22"/>
        <v>-10.782043144869045</v>
      </c>
      <c r="U141" s="4" t="s">
        <v>22</v>
      </c>
      <c r="V141" s="6" t="str">
        <f>CONCATENATE("E",N141," - H",U141)</f>
        <v>EM3 - HM4</v>
      </c>
      <c r="W141" s="63">
        <f>I141-48.5</f>
        <v>-9.68469128737565</v>
      </c>
      <c r="X141" s="63">
        <f>(1.9+P141)</f>
        <v>-13.299004557747047</v>
      </c>
      <c r="Y141" t="str">
        <f t="shared" si="23"/>
        <v>OK</v>
      </c>
      <c r="Z141" t="b">
        <f t="shared" si="17"/>
        <v>0</v>
      </c>
    </row>
    <row r="142" spans="2:26" ht="12.75">
      <c r="B142" s="7"/>
      <c r="C142" s="7"/>
      <c r="D142" s="7">
        <v>1900</v>
      </c>
      <c r="E142" s="7"/>
      <c r="F142" s="4"/>
      <c r="G142" s="45">
        <v>30.3</v>
      </c>
      <c r="H142" s="2">
        <v>48.72</v>
      </c>
      <c r="I142" s="2">
        <f t="shared" si="13"/>
        <v>33.75414559249638</v>
      </c>
      <c r="J142" s="2">
        <v>30.99</v>
      </c>
      <c r="K142" s="2">
        <f t="shared" si="14"/>
        <v>29.824431524785663</v>
      </c>
      <c r="L142" s="2">
        <v>90.2</v>
      </c>
      <c r="M142" s="2">
        <f t="shared" si="20"/>
        <v>39.104130750838834</v>
      </c>
      <c r="N142" s="32" t="s">
        <v>34</v>
      </c>
      <c r="O142" s="46">
        <v>0.1296</v>
      </c>
      <c r="P142" s="3">
        <f t="shared" si="21"/>
        <v>-17.74789996930851</v>
      </c>
      <c r="Q142" s="9">
        <v>0.0966</v>
      </c>
      <c r="R142" s="2">
        <f t="shared" si="24"/>
        <v>-20.30045747169013</v>
      </c>
      <c r="S142" s="9">
        <v>0.256</v>
      </c>
      <c r="T142" s="2">
        <f t="shared" si="22"/>
        <v>-11.835200693763008</v>
      </c>
      <c r="U142" s="47" t="s">
        <v>34</v>
      </c>
      <c r="V142" s="6"/>
      <c r="W142" s="63">
        <f>I142-38.5</f>
        <v>-4.7458544075036215</v>
      </c>
      <c r="X142" s="63">
        <f>(11.9+P142)</f>
        <v>-5.847899969308509</v>
      </c>
      <c r="Y142" t="str">
        <f t="shared" si="23"/>
        <v>OK</v>
      </c>
      <c r="Z142" t="b">
        <f t="shared" si="17"/>
        <v>0</v>
      </c>
    </row>
    <row r="143" spans="1:26" ht="12.75">
      <c r="A143">
        <v>62</v>
      </c>
      <c r="B143" s="7" t="s">
        <v>33</v>
      </c>
      <c r="C143" s="7" t="s">
        <v>30</v>
      </c>
      <c r="D143" s="7">
        <v>850</v>
      </c>
      <c r="E143" s="7" t="s">
        <v>26</v>
      </c>
      <c r="F143" s="4" t="s">
        <v>35</v>
      </c>
      <c r="G143" s="8">
        <v>33</v>
      </c>
      <c r="H143" s="2">
        <v>63.06</v>
      </c>
      <c r="I143" s="2">
        <f t="shared" si="13"/>
        <v>35.995079328237715</v>
      </c>
      <c r="J143" s="2">
        <v>63.06</v>
      </c>
      <c r="K143" s="2">
        <f t="shared" si="14"/>
        <v>35.995079328237715</v>
      </c>
      <c r="L143" s="2">
        <v>184.1</v>
      </c>
      <c r="M143" s="3">
        <f t="shared" si="20"/>
        <v>45.30107577008029</v>
      </c>
      <c r="N143" s="4" t="s">
        <v>21</v>
      </c>
      <c r="O143" s="5">
        <v>0.1145</v>
      </c>
      <c r="P143" s="3">
        <f t="shared" si="21"/>
        <v>-18.823890266481865</v>
      </c>
      <c r="Q143" s="5">
        <v>0.0776</v>
      </c>
      <c r="R143" s="3">
        <f t="shared" si="24"/>
        <v>-22.202765574836228</v>
      </c>
      <c r="S143" s="5">
        <v>0.208</v>
      </c>
      <c r="T143" s="3">
        <f t="shared" si="22"/>
        <v>-13.63873330074477</v>
      </c>
      <c r="U143" s="4" t="s">
        <v>22</v>
      </c>
      <c r="V143" s="6" t="str">
        <f>CONCATENATE("E",N143," - H",U143)</f>
        <v>EM3 - HM4</v>
      </c>
      <c r="W143" s="63">
        <f>I143-48.5</f>
        <v>-12.504920671762285</v>
      </c>
      <c r="X143" s="63">
        <f>(1.9+P143)</f>
        <v>-16.923890266481866</v>
      </c>
      <c r="Y143" t="str">
        <f t="shared" si="23"/>
        <v>OK</v>
      </c>
      <c r="Z143" t="b">
        <f t="shared" si="17"/>
        <v>0</v>
      </c>
    </row>
    <row r="144" spans="2:26" ht="12.75">
      <c r="B144" s="7"/>
      <c r="C144" s="7"/>
      <c r="D144" s="7">
        <v>1900</v>
      </c>
      <c r="E144" s="7"/>
      <c r="F144" s="4"/>
      <c r="G144" s="45">
        <v>30</v>
      </c>
      <c r="H144" s="2">
        <v>38.38</v>
      </c>
      <c r="I144" s="2">
        <f t="shared" si="13"/>
        <v>31.682099407989057</v>
      </c>
      <c r="J144" s="2">
        <v>30.13</v>
      </c>
      <c r="K144" s="2">
        <f t="shared" si="14"/>
        <v>29.57998263346714</v>
      </c>
      <c r="L144" s="2">
        <v>90.4</v>
      </c>
      <c r="M144" s="2">
        <f t="shared" si="20"/>
        <v>39.12336860950727</v>
      </c>
      <c r="N144" s="32" t="s">
        <v>34</v>
      </c>
      <c r="O144" s="46">
        <v>0.08927</v>
      </c>
      <c r="P144" s="3">
        <f t="shared" si="21"/>
        <v>-20.98588930452278</v>
      </c>
      <c r="Q144" s="9">
        <v>0.0711</v>
      </c>
      <c r="R144" s="2">
        <f t="shared" si="24"/>
        <v>-22.962607985404674</v>
      </c>
      <c r="S144" s="9">
        <v>0.162</v>
      </c>
      <c r="T144" s="2">
        <f t="shared" si="22"/>
        <v>-15.809699709147381</v>
      </c>
      <c r="U144" s="47" t="s">
        <v>21</v>
      </c>
      <c r="V144" s="6"/>
      <c r="W144" s="63">
        <f>I144-38.5</f>
        <v>-6.817900592010943</v>
      </c>
      <c r="X144" s="63">
        <f>(11.9+P144)</f>
        <v>-9.085889304522778</v>
      </c>
      <c r="Y144" t="str">
        <f t="shared" si="23"/>
        <v>OK</v>
      </c>
      <c r="Z144" t="b">
        <f aca="true" t="shared" si="25" ref="Z144:Z166">IF(Y144="Not OK",X144-W144)</f>
        <v>0</v>
      </c>
    </row>
    <row r="145" spans="1:26" ht="12.75">
      <c r="A145">
        <v>63</v>
      </c>
      <c r="B145" s="7" t="s">
        <v>33</v>
      </c>
      <c r="C145" s="7" t="s">
        <v>30</v>
      </c>
      <c r="D145" s="7">
        <v>850</v>
      </c>
      <c r="E145" s="7" t="s">
        <v>26</v>
      </c>
      <c r="F145" s="4">
        <v>2006</v>
      </c>
      <c r="G145" s="8">
        <v>33</v>
      </c>
      <c r="H145" s="2">
        <v>105.5</v>
      </c>
      <c r="I145" s="2">
        <f t="shared" si="13"/>
        <v>40.46504919267423</v>
      </c>
      <c r="J145" s="2">
        <v>105.5</v>
      </c>
      <c r="K145" s="2">
        <f t="shared" si="14"/>
        <v>40.46504919267423</v>
      </c>
      <c r="L145" s="2">
        <v>301.6</v>
      </c>
      <c r="M145" s="3">
        <f t="shared" si="20"/>
        <v>49.58862674395473</v>
      </c>
      <c r="N145" s="4" t="s">
        <v>34</v>
      </c>
      <c r="O145" s="5">
        <v>0.1972</v>
      </c>
      <c r="P145" s="3">
        <f t="shared" si="21"/>
        <v>-14.101861787896153</v>
      </c>
      <c r="Q145" s="5">
        <v>0.126</v>
      </c>
      <c r="R145" s="3">
        <f t="shared" si="24"/>
        <v>-17.99258909764874</v>
      </c>
      <c r="S145" s="5">
        <v>0.305</v>
      </c>
      <c r="T145" s="3">
        <f t="shared" si="22"/>
        <v>-10.314003213064284</v>
      </c>
      <c r="U145" s="4" t="s">
        <v>22</v>
      </c>
      <c r="V145" s="6" t="str">
        <f>CONCATENATE("E",N145," - H",U145)</f>
        <v>EM2 - HM4</v>
      </c>
      <c r="W145" s="63">
        <f>I145-48.5</f>
        <v>-8.034950807325771</v>
      </c>
      <c r="X145" s="63">
        <f>(1.9+P145)</f>
        <v>-12.201861787896153</v>
      </c>
      <c r="Y145" t="str">
        <f t="shared" si="23"/>
        <v>OK</v>
      </c>
      <c r="Z145" t="b">
        <f t="shared" si="25"/>
        <v>0</v>
      </c>
    </row>
    <row r="146" spans="2:26" ht="12.75">
      <c r="B146" s="7"/>
      <c r="C146" s="7"/>
      <c r="D146" s="7">
        <v>1900</v>
      </c>
      <c r="E146" s="7"/>
      <c r="F146" s="4"/>
      <c r="G146" s="45">
        <v>30.5</v>
      </c>
      <c r="H146" s="2">
        <v>38.03</v>
      </c>
      <c r="I146" s="2">
        <f t="shared" si="13"/>
        <v>31.602526508231648</v>
      </c>
      <c r="J146" s="2">
        <v>37.38</v>
      </c>
      <c r="K146" s="2">
        <f t="shared" si="14"/>
        <v>31.452785940856266</v>
      </c>
      <c r="L146" s="2">
        <v>108.8</v>
      </c>
      <c r="M146" s="2">
        <f t="shared" si="20"/>
        <v>40.732577907243225</v>
      </c>
      <c r="N146" s="32" t="s">
        <v>34</v>
      </c>
      <c r="O146" s="46">
        <v>0.1125</v>
      </c>
      <c r="P146" s="3">
        <f t="shared" si="21"/>
        <v>-18.976949551052375</v>
      </c>
      <c r="Q146" s="9">
        <v>0.0928</v>
      </c>
      <c r="R146" s="2">
        <f t="shared" si="24"/>
        <v>-20.64904047562276</v>
      </c>
      <c r="S146" s="9">
        <v>0.246</v>
      </c>
      <c r="T146" s="2">
        <f t="shared" si="22"/>
        <v>-12.181297857932417</v>
      </c>
      <c r="U146" s="47" t="s">
        <v>21</v>
      </c>
      <c r="V146" s="6"/>
      <c r="W146" s="63">
        <f>I146-38.5</f>
        <v>-6.897473491768352</v>
      </c>
      <c r="X146" s="63">
        <f>(11.9+P146)</f>
        <v>-7.076949551052374</v>
      </c>
      <c r="Y146" t="str">
        <f t="shared" si="23"/>
        <v>OK</v>
      </c>
      <c r="Z146" t="b">
        <f t="shared" si="25"/>
        <v>0</v>
      </c>
    </row>
    <row r="147" spans="1:26" ht="12.75">
      <c r="A147">
        <v>64</v>
      </c>
      <c r="B147" s="7" t="s">
        <v>33</v>
      </c>
      <c r="C147" s="7" t="s">
        <v>30</v>
      </c>
      <c r="D147" s="7">
        <v>850</v>
      </c>
      <c r="E147" s="7" t="s">
        <v>26</v>
      </c>
      <c r="F147" s="4">
        <v>2006</v>
      </c>
      <c r="G147" s="8">
        <v>33</v>
      </c>
      <c r="H147" s="2">
        <v>112.9</v>
      </c>
      <c r="I147" s="2">
        <f t="shared" si="13"/>
        <v>41.05387883849936</v>
      </c>
      <c r="J147" s="2">
        <v>112.9</v>
      </c>
      <c r="K147" s="2">
        <f t="shared" si="14"/>
        <v>41.05387883849936</v>
      </c>
      <c r="L147" s="2">
        <v>329.7</v>
      </c>
      <c r="M147" s="3">
        <f t="shared" si="20"/>
        <v>50.36237894286306</v>
      </c>
      <c r="N147" s="4" t="s">
        <v>34</v>
      </c>
      <c r="O147" s="5">
        <v>0.2283</v>
      </c>
      <c r="P147" s="3">
        <f t="shared" si="21"/>
        <v>-12.829881770195295</v>
      </c>
      <c r="Q147" s="5">
        <v>0.1552</v>
      </c>
      <c r="R147" s="3">
        <f t="shared" si="24"/>
        <v>-16.182165661556606</v>
      </c>
      <c r="S147" s="5">
        <v>0.416</v>
      </c>
      <c r="T147" s="3">
        <f t="shared" si="22"/>
        <v>-7.618133387465146</v>
      </c>
      <c r="U147" s="4" t="s">
        <v>22</v>
      </c>
      <c r="V147" s="6" t="str">
        <f>CONCATENATE("E",N147," - H",U147)</f>
        <v>EM2 - HM4</v>
      </c>
      <c r="W147" s="63">
        <f>I147-48.5</f>
        <v>-7.446121161500642</v>
      </c>
      <c r="X147" s="63">
        <f>(1.9+P147)</f>
        <v>-10.929881770195294</v>
      </c>
      <c r="Y147" t="str">
        <f t="shared" si="23"/>
        <v>OK</v>
      </c>
      <c r="Z147" t="b">
        <f t="shared" si="25"/>
        <v>0</v>
      </c>
    </row>
    <row r="148" spans="2:26" ht="12.75">
      <c r="B148" s="7"/>
      <c r="C148" s="7"/>
      <c r="D148" s="7">
        <v>1900</v>
      </c>
      <c r="E148" s="7"/>
      <c r="F148" s="4"/>
      <c r="G148" s="45">
        <v>30.5</v>
      </c>
      <c r="H148" s="2">
        <v>37.1</v>
      </c>
      <c r="I148" s="2">
        <f t="shared" si="13"/>
        <v>31.387478192300918</v>
      </c>
      <c r="J148" s="2">
        <v>34.7</v>
      </c>
      <c r="K148" s="2">
        <f t="shared" si="14"/>
        <v>30.806589495817477</v>
      </c>
      <c r="L148" s="2">
        <v>104.7</v>
      </c>
      <c r="M148" s="2">
        <f t="shared" si="20"/>
        <v>40.398933633576846</v>
      </c>
      <c r="N148" s="32" t="s">
        <v>34</v>
      </c>
      <c r="O148" s="46">
        <v>0.1236</v>
      </c>
      <c r="P148" s="3">
        <f t="shared" si="21"/>
        <v>-18.15963058494406</v>
      </c>
      <c r="Q148" s="9">
        <v>0.0947</v>
      </c>
      <c r="R148" s="2">
        <f t="shared" si="24"/>
        <v>-20.47300041993453</v>
      </c>
      <c r="S148" s="9">
        <v>0.216</v>
      </c>
      <c r="T148" s="2">
        <f t="shared" si="22"/>
        <v>-13.310924976981383</v>
      </c>
      <c r="U148" s="47" t="s">
        <v>21</v>
      </c>
      <c r="V148" s="6"/>
      <c r="W148" s="63">
        <f>I148-38.5</f>
        <v>-7.112521807699082</v>
      </c>
      <c r="X148" s="64">
        <f>(11.9+P148)</f>
        <v>-6.259630584944061</v>
      </c>
      <c r="Y148" t="str">
        <f t="shared" si="23"/>
        <v>Not OK</v>
      </c>
      <c r="Z148">
        <f t="shared" si="25"/>
        <v>0.8528912227550212</v>
      </c>
    </row>
    <row r="149" spans="1:26" ht="25.5">
      <c r="A149">
        <v>65</v>
      </c>
      <c r="B149" s="7" t="s">
        <v>33</v>
      </c>
      <c r="C149" s="7" t="s">
        <v>30</v>
      </c>
      <c r="D149" s="7">
        <v>850</v>
      </c>
      <c r="E149" s="26" t="s">
        <v>38</v>
      </c>
      <c r="F149" s="4">
        <v>2006</v>
      </c>
      <c r="G149" s="8">
        <v>32.7</v>
      </c>
      <c r="H149" s="2">
        <v>86.3</v>
      </c>
      <c r="I149" s="2">
        <f t="shared" si="13"/>
        <v>38.72021591430419</v>
      </c>
      <c r="J149" s="2">
        <v>69.61</v>
      </c>
      <c r="K149" s="2">
        <f t="shared" si="14"/>
        <v>36.85343267521577</v>
      </c>
      <c r="L149" s="2">
        <v>199.1</v>
      </c>
      <c r="M149" s="3">
        <f t="shared" si="20"/>
        <v>45.98142520054819</v>
      </c>
      <c r="N149" s="4" t="s">
        <v>21</v>
      </c>
      <c r="O149" s="5">
        <v>0.2328</v>
      </c>
      <c r="P149" s="3">
        <f t="shared" si="21"/>
        <v>-12.660340480442983</v>
      </c>
      <c r="Q149" s="5">
        <v>0.2293</v>
      </c>
      <c r="R149" s="3">
        <f t="shared" si="24"/>
        <v>-12.791918905401223</v>
      </c>
      <c r="S149" s="5">
        <v>0.555</v>
      </c>
      <c r="T149" s="3">
        <f t="shared" si="22"/>
        <v>-5.114140337546474</v>
      </c>
      <c r="U149" s="4" t="s">
        <v>21</v>
      </c>
      <c r="V149" s="6" t="str">
        <f>CONCATENATE("E",N149," - H",U149)</f>
        <v>EM3 - HM3</v>
      </c>
      <c r="W149" s="63">
        <f>I149-48.5</f>
        <v>-9.779784085695809</v>
      </c>
      <c r="X149" s="63">
        <f>(1.9+P149)</f>
        <v>-10.760340480442983</v>
      </c>
      <c r="Y149" t="str">
        <f t="shared" si="23"/>
        <v>OK</v>
      </c>
      <c r="Z149" t="b">
        <f t="shared" si="25"/>
        <v>0</v>
      </c>
    </row>
    <row r="150" spans="2:26" ht="12.75">
      <c r="B150" s="7"/>
      <c r="C150" s="7"/>
      <c r="D150" s="7">
        <v>1900</v>
      </c>
      <c r="E150" s="26"/>
      <c r="F150" s="4"/>
      <c r="G150" s="45">
        <v>30</v>
      </c>
      <c r="H150" s="2">
        <v>50.61</v>
      </c>
      <c r="I150" s="2">
        <f t="shared" si="13"/>
        <v>34.084726746175754</v>
      </c>
      <c r="J150" s="2">
        <v>44.95</v>
      </c>
      <c r="K150" s="2">
        <f t="shared" si="14"/>
        <v>33.054593921384956</v>
      </c>
      <c r="L150" s="2">
        <v>130.8</v>
      </c>
      <c r="M150" s="2">
        <f t="shared" si="20"/>
        <v>42.33215487976497</v>
      </c>
      <c r="N150" s="32" t="s">
        <v>34</v>
      </c>
      <c r="O150" s="46">
        <v>0.1581</v>
      </c>
      <c r="P150" s="3">
        <f t="shared" si="21"/>
        <v>-16.02136260135582</v>
      </c>
      <c r="Q150" s="9">
        <v>0.1577</v>
      </c>
      <c r="R150" s="2">
        <f t="shared" si="24"/>
        <v>-16.04336613342194</v>
      </c>
      <c r="S150" s="9">
        <v>0.418</v>
      </c>
      <c r="T150" s="2">
        <f t="shared" si="22"/>
        <v>-7.576474364499296</v>
      </c>
      <c r="U150" s="47" t="s">
        <v>34</v>
      </c>
      <c r="V150" s="6"/>
      <c r="W150" s="63">
        <f>I150-38.5</f>
        <v>-4.415273253824246</v>
      </c>
      <c r="X150" s="64">
        <f>(11.9+P150)</f>
        <v>-4.121362601355818</v>
      </c>
      <c r="Y150" t="str">
        <f t="shared" si="23"/>
        <v>Not OK</v>
      </c>
      <c r="Z150">
        <f t="shared" si="25"/>
        <v>0.29391065246842807</v>
      </c>
    </row>
    <row r="151" spans="1:26" ht="12.75">
      <c r="A151">
        <v>66</v>
      </c>
      <c r="B151" s="7" t="s">
        <v>33</v>
      </c>
      <c r="C151" s="7" t="s">
        <v>30</v>
      </c>
      <c r="D151" s="7">
        <v>850</v>
      </c>
      <c r="E151" s="7" t="s">
        <v>26</v>
      </c>
      <c r="F151" s="4" t="s">
        <v>35</v>
      </c>
      <c r="G151" s="8">
        <v>33</v>
      </c>
      <c r="H151" s="2">
        <v>116.8</v>
      </c>
      <c r="I151" s="2">
        <f t="shared" si="13"/>
        <v>41.34885685552761</v>
      </c>
      <c r="J151" s="2">
        <v>116.8</v>
      </c>
      <c r="K151" s="2">
        <f t="shared" si="14"/>
        <v>41.34885685552761</v>
      </c>
      <c r="L151" s="2">
        <v>335.1</v>
      </c>
      <c r="M151" s="3">
        <f t="shared" si="20"/>
        <v>50.50348855670543</v>
      </c>
      <c r="N151" s="4" t="s">
        <v>36</v>
      </c>
      <c r="O151" s="5">
        <v>0.2576</v>
      </c>
      <c r="P151" s="3">
        <f t="shared" si="21"/>
        <v>-11.78108282624451</v>
      </c>
      <c r="Q151" s="5">
        <v>0.1693</v>
      </c>
      <c r="R151" s="3">
        <f t="shared" si="24"/>
        <v>-15.426860837821295</v>
      </c>
      <c r="S151" s="5">
        <v>0.452</v>
      </c>
      <c r="T151" s="3">
        <f t="shared" si="22"/>
        <v>-6.897231303772358</v>
      </c>
      <c r="U151" s="4" t="s">
        <v>37</v>
      </c>
      <c r="V151" s="6" t="str">
        <f>CONCATENATE("E",N151," - H",U151)</f>
        <v>E&gt;M1 - HM1</v>
      </c>
      <c r="W151" s="63">
        <f>I151-48.5</f>
        <v>-7.1511431444723925</v>
      </c>
      <c r="X151" s="63">
        <f>(1.9+P151)</f>
        <v>-9.88108282624451</v>
      </c>
      <c r="Y151" t="str">
        <f t="shared" si="23"/>
        <v>OK</v>
      </c>
      <c r="Z151" t="b">
        <f t="shared" si="25"/>
        <v>0</v>
      </c>
    </row>
    <row r="152" spans="2:26" ht="12.75">
      <c r="B152" s="7"/>
      <c r="C152" s="7"/>
      <c r="D152" s="7">
        <v>1900</v>
      </c>
      <c r="E152" s="7"/>
      <c r="F152" s="4"/>
      <c r="G152" s="45">
        <v>30</v>
      </c>
      <c r="H152" s="2">
        <v>28.01</v>
      </c>
      <c r="I152" s="2">
        <f t="shared" si="13"/>
        <v>28.946262176471365</v>
      </c>
      <c r="J152" s="2">
        <v>22</v>
      </c>
      <c r="K152" s="2">
        <f t="shared" si="14"/>
        <v>26.848453616444125</v>
      </c>
      <c r="L152" s="2">
        <v>66</v>
      </c>
      <c r="M152" s="2">
        <f t="shared" si="20"/>
        <v>36.39087871083738</v>
      </c>
      <c r="N152" s="32" t="s">
        <v>21</v>
      </c>
      <c r="O152" s="46">
        <v>0.07776</v>
      </c>
      <c r="P152" s="3">
        <f t="shared" si="21"/>
        <v>-22.184874961635636</v>
      </c>
      <c r="Q152" s="9">
        <v>0.057</v>
      </c>
      <c r="R152" s="2">
        <f t="shared" si="24"/>
        <v>-24.88250288655017</v>
      </c>
      <c r="S152" s="9">
        <v>0.13</v>
      </c>
      <c r="T152" s="2">
        <f t="shared" si="22"/>
        <v>-17.721132953863265</v>
      </c>
      <c r="U152" s="47" t="s">
        <v>22</v>
      </c>
      <c r="V152" s="6"/>
      <c r="W152" s="63">
        <f>I152-38.5</f>
        <v>-9.553737823528635</v>
      </c>
      <c r="X152" s="63">
        <f>(11.9+P152)</f>
        <v>-10.284874961635635</v>
      </c>
      <c r="Y152" t="str">
        <f t="shared" si="23"/>
        <v>OK</v>
      </c>
      <c r="Z152" t="b">
        <f t="shared" si="25"/>
        <v>0</v>
      </c>
    </row>
    <row r="153" spans="1:26" ht="12.75">
      <c r="A153">
        <v>67</v>
      </c>
      <c r="B153" s="7" t="s">
        <v>33</v>
      </c>
      <c r="C153" s="7" t="s">
        <v>30</v>
      </c>
      <c r="D153" s="7">
        <v>850</v>
      </c>
      <c r="E153" s="7" t="s">
        <v>29</v>
      </c>
      <c r="F153" s="4">
        <v>2006</v>
      </c>
      <c r="G153" s="8"/>
      <c r="H153" s="2">
        <v>106.05</v>
      </c>
      <c r="I153" s="2">
        <f t="shared" si="13"/>
        <v>40.510213457051606</v>
      </c>
      <c r="J153" s="2">
        <v>106.05</v>
      </c>
      <c r="K153" s="2">
        <f t="shared" si="14"/>
        <v>40.510213457051606</v>
      </c>
      <c r="L153" s="2">
        <v>301.2</v>
      </c>
      <c r="M153" s="3">
        <f t="shared" si="20"/>
        <v>49.57709935057326</v>
      </c>
      <c r="N153" s="4" t="s">
        <v>34</v>
      </c>
      <c r="O153" s="5">
        <v>0.1825</v>
      </c>
      <c r="P153" s="3">
        <f t="shared" si="21"/>
        <v>-14.77474262415013</v>
      </c>
      <c r="Q153" s="5">
        <v>0.1268</v>
      </c>
      <c r="R153" s="3">
        <f t="shared" si="24"/>
        <v>-17.937614929085722</v>
      </c>
      <c r="S153" s="5">
        <v>0.336</v>
      </c>
      <c r="T153" s="3">
        <f t="shared" si="22"/>
        <v>-9.473214452203118</v>
      </c>
      <c r="U153" s="4" t="s">
        <v>22</v>
      </c>
      <c r="V153" s="6" t="str">
        <f>CONCATENATE("E",N153," - H",U153)</f>
        <v>EM2 - HM4</v>
      </c>
      <c r="W153" s="63">
        <f>I153-48.5</f>
        <v>-7.989786542948394</v>
      </c>
      <c r="X153" s="63">
        <f>(1.9+P153)</f>
        <v>-12.87474262415013</v>
      </c>
      <c r="Y153" t="str">
        <f t="shared" si="23"/>
        <v>OK</v>
      </c>
      <c r="Z153" t="b">
        <f t="shared" si="25"/>
        <v>0</v>
      </c>
    </row>
    <row r="154" spans="2:26" ht="12.75">
      <c r="B154" s="7"/>
      <c r="C154" s="7"/>
      <c r="D154" s="7">
        <v>1900</v>
      </c>
      <c r="E154" s="7"/>
      <c r="F154" s="4"/>
      <c r="G154" s="45"/>
      <c r="H154" s="2">
        <v>35.79</v>
      </c>
      <c r="I154" s="2">
        <f t="shared" si="13"/>
        <v>31.075233967800084</v>
      </c>
      <c r="J154" s="2">
        <v>27.72</v>
      </c>
      <c r="K154" s="2">
        <f t="shared" si="14"/>
        <v>28.855864518795382</v>
      </c>
      <c r="L154" s="2">
        <v>79</v>
      </c>
      <c r="M154" s="2">
        <f t="shared" si="20"/>
        <v>37.95254182580883</v>
      </c>
      <c r="N154" s="32" t="s">
        <v>21</v>
      </c>
      <c r="O154" s="46">
        <v>0.1202</v>
      </c>
      <c r="P154" s="3">
        <f t="shared" si="21"/>
        <v>-18.401910646665584</v>
      </c>
      <c r="Q154" s="9">
        <v>0.0902</v>
      </c>
      <c r="R154" s="2">
        <f t="shared" si="24"/>
        <v>-20.895869249161162</v>
      </c>
      <c r="S154" s="9">
        <v>0.193</v>
      </c>
      <c r="T154" s="2">
        <f t="shared" si="22"/>
        <v>-14.288853819844524</v>
      </c>
      <c r="U154" s="47" t="s">
        <v>21</v>
      </c>
      <c r="V154" s="6"/>
      <c r="W154" s="63">
        <f>I154-38.5</f>
        <v>-7.424766032199916</v>
      </c>
      <c r="X154" s="64">
        <f>(11.9+P154)</f>
        <v>-6.501910646665584</v>
      </c>
      <c r="Y154" t="str">
        <f t="shared" si="23"/>
        <v>Not OK</v>
      </c>
      <c r="Z154">
        <f t="shared" si="25"/>
        <v>0.9228553855343318</v>
      </c>
    </row>
    <row r="155" spans="1:26" ht="12.75">
      <c r="A155">
        <v>68</v>
      </c>
      <c r="B155" s="7" t="s">
        <v>33</v>
      </c>
      <c r="C155" s="7" t="s">
        <v>30</v>
      </c>
      <c r="D155" s="7">
        <v>850</v>
      </c>
      <c r="E155" s="7" t="s">
        <v>25</v>
      </c>
      <c r="F155" s="4" t="s">
        <v>35</v>
      </c>
      <c r="G155" s="31">
        <v>32.8</v>
      </c>
      <c r="H155" s="2">
        <v>67.65</v>
      </c>
      <c r="I155" s="2">
        <f t="shared" si="13"/>
        <v>36.605356018672836</v>
      </c>
      <c r="J155" s="2">
        <v>62.87</v>
      </c>
      <c r="K155" s="2">
        <f t="shared" si="14"/>
        <v>35.96886920700375</v>
      </c>
      <c r="L155" s="2">
        <v>179.2</v>
      </c>
      <c r="M155" s="3">
        <f t="shared" si="20"/>
        <v>45.06676010652213</v>
      </c>
      <c r="N155" s="4" t="s">
        <v>37</v>
      </c>
      <c r="O155" s="5">
        <v>0.2757</v>
      </c>
      <c r="P155" s="3">
        <f t="shared" si="21"/>
        <v>-11.191264677884526</v>
      </c>
      <c r="Q155" s="5">
        <v>0.2707</v>
      </c>
      <c r="R155" s="3">
        <f t="shared" si="24"/>
        <v>-11.350234884589872</v>
      </c>
      <c r="S155" s="5">
        <v>0.731</v>
      </c>
      <c r="T155" s="3">
        <f t="shared" si="22"/>
        <v>-2.721652460842791</v>
      </c>
      <c r="U155" s="4" t="s">
        <v>37</v>
      </c>
      <c r="V155" s="6" t="str">
        <f>CONCATENATE("E",N155," - H",U155)</f>
        <v>EM1 - HM1</v>
      </c>
      <c r="W155" s="63">
        <f>I155-48.5</f>
        <v>-11.894643981327164</v>
      </c>
      <c r="X155" s="63">
        <f>(1.9+P155)</f>
        <v>-9.291264677884525</v>
      </c>
      <c r="Y155" t="str">
        <f t="shared" si="23"/>
        <v>Not OK</v>
      </c>
      <c r="Z155">
        <f t="shared" si="25"/>
        <v>2.6033793034426385</v>
      </c>
    </row>
    <row r="156" spans="2:26" ht="12.75">
      <c r="B156" s="7"/>
      <c r="C156" s="7"/>
      <c r="D156" s="7">
        <v>1900</v>
      </c>
      <c r="E156" s="7"/>
      <c r="F156" s="4"/>
      <c r="G156" s="45">
        <v>30</v>
      </c>
      <c r="H156" s="2">
        <v>31.75</v>
      </c>
      <c r="I156" s="2">
        <f>20*LOG(H156)</f>
        <v>30.03487459255989</v>
      </c>
      <c r="J156" s="2">
        <v>30.52</v>
      </c>
      <c r="K156" s="2">
        <f>20*LOG(J156)</f>
        <v>29.691690585656858</v>
      </c>
      <c r="L156" s="2">
        <v>87.9</v>
      </c>
      <c r="M156" s="2">
        <f t="shared" si="20"/>
        <v>38.87977750147544</v>
      </c>
      <c r="N156" s="32" t="s">
        <v>34</v>
      </c>
      <c r="O156" s="46">
        <v>0.1058</v>
      </c>
      <c r="P156" s="3">
        <f t="shared" si="21"/>
        <v>-19.51028664601666</v>
      </c>
      <c r="Q156" s="9">
        <v>0.1058</v>
      </c>
      <c r="R156" s="2">
        <f t="shared" si="24"/>
        <v>-19.51028664601666</v>
      </c>
      <c r="S156" s="9">
        <v>0.237</v>
      </c>
      <c r="T156" s="2">
        <f t="shared" si="22"/>
        <v>-12.505033079797922</v>
      </c>
      <c r="U156" s="47" t="s">
        <v>21</v>
      </c>
      <c r="V156" s="6"/>
      <c r="W156" s="63">
        <f>I156-38.5</f>
        <v>-8.465125407440109</v>
      </c>
      <c r="X156" s="64">
        <f>(11.9+P156)</f>
        <v>-7.610286646016659</v>
      </c>
      <c r="Y156" t="str">
        <f t="shared" si="23"/>
        <v>Not OK</v>
      </c>
      <c r="Z156">
        <f t="shared" si="25"/>
        <v>0.8548387614234496</v>
      </c>
    </row>
    <row r="157" spans="1:26" ht="12.75">
      <c r="A157">
        <v>69</v>
      </c>
      <c r="B157" s="7" t="s">
        <v>33</v>
      </c>
      <c r="C157" s="7" t="s">
        <v>30</v>
      </c>
      <c r="D157" s="7">
        <v>850</v>
      </c>
      <c r="E157" s="7" t="s">
        <v>25</v>
      </c>
      <c r="F157" s="4">
        <v>2006</v>
      </c>
      <c r="G157" s="8">
        <v>33.1</v>
      </c>
      <c r="H157" s="2">
        <v>103.6</v>
      </c>
      <c r="I157" s="2">
        <f aca="true" t="shared" si="26" ref="I157:I164">20*LOG(H157)</f>
        <v>40.30719510818429</v>
      </c>
      <c r="J157" s="2">
        <v>103.6</v>
      </c>
      <c r="K157" s="2">
        <f aca="true" t="shared" si="27" ref="K157:K164">20*LOG(J157)</f>
        <v>40.30719510818429</v>
      </c>
      <c r="L157" s="2">
        <v>294.2</v>
      </c>
      <c r="M157" s="3">
        <f t="shared" si="20"/>
        <v>49.37285336783023</v>
      </c>
      <c r="N157" s="4" t="s">
        <v>34</v>
      </c>
      <c r="O157" s="5">
        <v>0.165</v>
      </c>
      <c r="P157" s="3">
        <f t="shared" si="21"/>
        <v>-15.650321115721875</v>
      </c>
      <c r="Q157" s="5">
        <v>0.1105</v>
      </c>
      <c r="R157" s="3">
        <f t="shared" si="24"/>
        <v>-19.13275443957741</v>
      </c>
      <c r="S157" s="5">
        <v>0.293</v>
      </c>
      <c r="T157" s="3">
        <f t="shared" si="22"/>
        <v>-10.66264759291781</v>
      </c>
      <c r="U157" s="4" t="s">
        <v>22</v>
      </c>
      <c r="V157" s="6" t="str">
        <f>CONCATENATE("E",N157," - H",U157)</f>
        <v>EM2 - HM4</v>
      </c>
      <c r="W157" s="63">
        <f>I157-48.5</f>
        <v>-8.192804891815712</v>
      </c>
      <c r="X157" s="63">
        <f>(1.9+P157)</f>
        <v>-13.750321115721874</v>
      </c>
      <c r="Y157" t="str">
        <f t="shared" si="23"/>
        <v>OK</v>
      </c>
      <c r="Z157" t="b">
        <f t="shared" si="25"/>
        <v>0</v>
      </c>
    </row>
    <row r="158" spans="2:26" ht="12.75">
      <c r="B158" s="7"/>
      <c r="C158" s="7"/>
      <c r="D158" s="7">
        <v>1900</v>
      </c>
      <c r="E158" s="7"/>
      <c r="F158" s="4"/>
      <c r="G158" s="45">
        <v>30</v>
      </c>
      <c r="H158" s="2">
        <v>61.75</v>
      </c>
      <c r="I158" s="2">
        <f t="shared" si="26"/>
        <v>35.812739238634066</v>
      </c>
      <c r="J158" s="2">
        <v>40.88</v>
      </c>
      <c r="K158" s="2">
        <f t="shared" si="27"/>
        <v>32.23021774253313</v>
      </c>
      <c r="L158" s="2">
        <v>116.5</v>
      </c>
      <c r="M158" s="2">
        <f t="shared" si="20"/>
        <v>41.32651850724075</v>
      </c>
      <c r="N158" s="32" t="s">
        <v>34</v>
      </c>
      <c r="O158" s="46">
        <v>0.15</v>
      </c>
      <c r="P158" s="3">
        <f t="shared" si="21"/>
        <v>-16.478174818886377</v>
      </c>
      <c r="Q158" s="9">
        <v>0.1495</v>
      </c>
      <c r="R158" s="2">
        <f t="shared" si="24"/>
        <v>-16.507176146791032</v>
      </c>
      <c r="S158" s="9">
        <v>0.32</v>
      </c>
      <c r="T158" s="2">
        <f t="shared" si="22"/>
        <v>-9.89700043360188</v>
      </c>
      <c r="U158" s="47" t="s">
        <v>34</v>
      </c>
      <c r="V158" s="6"/>
      <c r="W158" s="63">
        <f>I158-38.5</f>
        <v>-2.687260761365934</v>
      </c>
      <c r="X158" s="63">
        <f>(11.9+P158)</f>
        <v>-4.578174818886376</v>
      </c>
      <c r="Y158" t="str">
        <f t="shared" si="23"/>
        <v>OK</v>
      </c>
      <c r="Z158" t="b">
        <f t="shared" si="25"/>
        <v>0</v>
      </c>
    </row>
    <row r="159" spans="1:26" ht="12.75">
      <c r="A159">
        <v>70</v>
      </c>
      <c r="B159" s="7" t="s">
        <v>33</v>
      </c>
      <c r="C159" s="7" t="s">
        <v>30</v>
      </c>
      <c r="D159" s="7">
        <v>850</v>
      </c>
      <c r="E159" s="7" t="s">
        <v>25</v>
      </c>
      <c r="F159" s="4">
        <v>2006</v>
      </c>
      <c r="G159" s="8">
        <v>32.5</v>
      </c>
      <c r="H159" s="2">
        <v>102.9</v>
      </c>
      <c r="I159" s="2">
        <f t="shared" si="26"/>
        <v>40.24830749524866</v>
      </c>
      <c r="J159" s="2">
        <v>102.9</v>
      </c>
      <c r="K159" s="2">
        <f t="shared" si="27"/>
        <v>40.24830749524866</v>
      </c>
      <c r="L159" s="2">
        <v>293.5</v>
      </c>
      <c r="M159" s="3">
        <f t="shared" si="20"/>
        <v>49.35216211167266</v>
      </c>
      <c r="N159" s="4" t="s">
        <v>34</v>
      </c>
      <c r="O159" s="5">
        <v>0.2672</v>
      </c>
      <c r="P159" s="3">
        <f t="shared" si="21"/>
        <v>-11.463270923929837</v>
      </c>
      <c r="Q159" s="5">
        <v>0.2129</v>
      </c>
      <c r="R159" s="3">
        <f t="shared" si="24"/>
        <v>-13.436486771233549</v>
      </c>
      <c r="S159" s="5">
        <v>0.494</v>
      </c>
      <c r="T159" s="3">
        <f t="shared" si="22"/>
        <v>-6.125461021527061</v>
      </c>
      <c r="U159" s="4" t="s">
        <v>21</v>
      </c>
      <c r="V159" s="6" t="str">
        <f>CONCATENATE("E",N159," - H",U159)</f>
        <v>EM2 - HM3</v>
      </c>
      <c r="W159" s="63">
        <f>I159-48.5</f>
        <v>-8.25169250475134</v>
      </c>
      <c r="X159" s="63">
        <f>(1.9+P159)</f>
        <v>-9.563270923929837</v>
      </c>
      <c r="Y159" t="str">
        <f t="shared" si="23"/>
        <v>OK</v>
      </c>
      <c r="Z159" t="b">
        <f t="shared" si="25"/>
        <v>0</v>
      </c>
    </row>
    <row r="160" spans="2:26" ht="12.75">
      <c r="B160" s="7"/>
      <c r="C160" s="7"/>
      <c r="D160" s="7">
        <v>1900</v>
      </c>
      <c r="E160" s="7"/>
      <c r="F160" s="4"/>
      <c r="G160" s="45">
        <v>30</v>
      </c>
      <c r="H160" s="2">
        <v>24.9</v>
      </c>
      <c r="I160" s="2">
        <f t="shared" si="26"/>
        <v>27.923986941914727</v>
      </c>
      <c r="J160" s="2">
        <v>24.04</v>
      </c>
      <c r="K160" s="2">
        <f t="shared" si="27"/>
        <v>27.618689266614037</v>
      </c>
      <c r="L160" s="2">
        <v>69</v>
      </c>
      <c r="M160" s="2">
        <f t="shared" si="20"/>
        <v>36.776981814745106</v>
      </c>
      <c r="N160" s="32" t="s">
        <v>21</v>
      </c>
      <c r="O160" s="46">
        <v>0.09421</v>
      </c>
      <c r="P160" s="3">
        <f t="shared" si="21"/>
        <v>-20.518059924117374</v>
      </c>
      <c r="Q160" s="9">
        <v>0.0649</v>
      </c>
      <c r="R160" s="2">
        <f t="shared" si="24"/>
        <v>-23.755106063992617</v>
      </c>
      <c r="S160" s="9">
        <v>0.174</v>
      </c>
      <c r="T160" s="2">
        <f t="shared" si="22"/>
        <v>-15.189015034348007</v>
      </c>
      <c r="U160" s="47" t="s">
        <v>21</v>
      </c>
      <c r="V160" s="6"/>
      <c r="W160" s="63">
        <f>I160-38.5</f>
        <v>-10.576013058085273</v>
      </c>
      <c r="X160" s="63">
        <f>(11.9+P160)</f>
        <v>-8.618059924117373</v>
      </c>
      <c r="Y160" t="str">
        <f t="shared" si="23"/>
        <v>Not OK</v>
      </c>
      <c r="Z160">
        <f t="shared" si="25"/>
        <v>1.9579531339678997</v>
      </c>
    </row>
    <row r="161" spans="1:26" ht="12.75">
      <c r="A161">
        <v>71</v>
      </c>
      <c r="B161" s="7" t="s">
        <v>33</v>
      </c>
      <c r="C161" s="7" t="s">
        <v>30</v>
      </c>
      <c r="D161" s="7">
        <v>850</v>
      </c>
      <c r="E161" s="7" t="s">
        <v>26</v>
      </c>
      <c r="F161" s="4">
        <v>2006</v>
      </c>
      <c r="G161" s="8">
        <v>32.5</v>
      </c>
      <c r="H161" s="2">
        <v>77.7</v>
      </c>
      <c r="I161" s="2">
        <f t="shared" si="26"/>
        <v>37.80842037601828</v>
      </c>
      <c r="J161" s="2">
        <v>77.7</v>
      </c>
      <c r="K161" s="2">
        <f t="shared" si="27"/>
        <v>37.80842037601828</v>
      </c>
      <c r="L161" s="2">
        <v>222.2</v>
      </c>
      <c r="M161" s="3">
        <f t="shared" si="20"/>
        <v>46.93488109209697</v>
      </c>
      <c r="N161" s="4" t="s">
        <v>21</v>
      </c>
      <c r="O161" s="5">
        <v>0.1624</v>
      </c>
      <c r="P161" s="3">
        <f t="shared" si="21"/>
        <v>-15.788279501896872</v>
      </c>
      <c r="Q161" s="5">
        <v>0.1089</v>
      </c>
      <c r="R161" s="3">
        <f t="shared" si="24"/>
        <v>-19.259442404884503</v>
      </c>
      <c r="S161" s="5">
        <v>0.269</v>
      </c>
      <c r="T161" s="3">
        <f t="shared" si="22"/>
        <v>-11.404954399951839</v>
      </c>
      <c r="U161" s="4" t="s">
        <v>22</v>
      </c>
      <c r="V161" s="6" t="str">
        <f>CONCATENATE("E",N161," - H",U161)</f>
        <v>EM3 - HM4</v>
      </c>
      <c r="W161" s="63">
        <f>I161-48.5</f>
        <v>-10.691579623981717</v>
      </c>
      <c r="X161" s="63">
        <f>(1.9+P161)</f>
        <v>-13.888279501896871</v>
      </c>
      <c r="Y161" t="str">
        <f t="shared" si="23"/>
        <v>OK</v>
      </c>
      <c r="Z161" t="b">
        <f t="shared" si="25"/>
        <v>0</v>
      </c>
    </row>
    <row r="162" spans="2:26" ht="12.75">
      <c r="B162" s="7"/>
      <c r="C162" s="7"/>
      <c r="D162" s="7">
        <v>1900</v>
      </c>
      <c r="E162" s="7"/>
      <c r="F162" s="4"/>
      <c r="G162" s="45">
        <v>29.7</v>
      </c>
      <c r="H162" s="2">
        <v>24.55</v>
      </c>
      <c r="I162" s="2">
        <f t="shared" si="26"/>
        <v>27.801029929179748</v>
      </c>
      <c r="J162" s="2">
        <v>23.89</v>
      </c>
      <c r="K162" s="2">
        <f t="shared" si="27"/>
        <v>27.56432299499756</v>
      </c>
      <c r="L162" s="2">
        <v>68.8</v>
      </c>
      <c r="M162" s="2">
        <f t="shared" si="20"/>
        <v>36.75176876471022</v>
      </c>
      <c r="N162" s="32" t="s">
        <v>21</v>
      </c>
      <c r="O162" s="46">
        <v>0.08254</v>
      </c>
      <c r="P162" s="3">
        <f t="shared" si="21"/>
        <v>-21.666710709172055</v>
      </c>
      <c r="Q162" s="9">
        <v>0.0645</v>
      </c>
      <c r="R162" s="2">
        <f t="shared" si="24"/>
        <v>-23.808805707294646</v>
      </c>
      <c r="S162" s="9">
        <v>0.169</v>
      </c>
      <c r="T162" s="2">
        <f t="shared" si="22"/>
        <v>-15.44226590772653</v>
      </c>
      <c r="U162" s="47" t="s">
        <v>21</v>
      </c>
      <c r="V162" s="6"/>
      <c r="W162" s="63">
        <f>I162-38.5</f>
        <v>-10.698970070820252</v>
      </c>
      <c r="X162" s="63">
        <f>(11.9+P162)</f>
        <v>-9.766710709172054</v>
      </c>
      <c r="Y162" t="str">
        <f t="shared" si="23"/>
        <v>Not OK</v>
      </c>
      <c r="Z162">
        <f t="shared" si="25"/>
        <v>0.9322593616481978</v>
      </c>
    </row>
    <row r="163" spans="1:26" ht="12.75">
      <c r="A163">
        <v>72</v>
      </c>
      <c r="B163" s="7" t="s">
        <v>33</v>
      </c>
      <c r="C163" s="7" t="s">
        <v>30</v>
      </c>
      <c r="D163" s="7">
        <v>850</v>
      </c>
      <c r="E163" s="7" t="s">
        <v>25</v>
      </c>
      <c r="F163" s="4">
        <v>2006</v>
      </c>
      <c r="G163" s="8">
        <v>33</v>
      </c>
      <c r="H163" s="2">
        <v>109</v>
      </c>
      <c r="I163" s="2">
        <f t="shared" si="26"/>
        <v>40.748529958812476</v>
      </c>
      <c r="J163" s="2">
        <v>108.87</v>
      </c>
      <c r="K163" s="2">
        <f t="shared" si="27"/>
        <v>40.738164458404384</v>
      </c>
      <c r="L163" s="2">
        <v>307</v>
      </c>
      <c r="M163" s="3">
        <f t="shared" si="20"/>
        <v>49.74276750954373</v>
      </c>
      <c r="N163" s="4" t="s">
        <v>34</v>
      </c>
      <c r="O163" s="5">
        <v>0.2374</v>
      </c>
      <c r="P163" s="3">
        <f t="shared" si="21"/>
        <v>-12.490385707628551</v>
      </c>
      <c r="Q163" s="5">
        <v>0.1563</v>
      </c>
      <c r="R163" s="3">
        <f t="shared" si="24"/>
        <v>-16.12082043961626</v>
      </c>
      <c r="S163" s="5">
        <v>0.369</v>
      </c>
      <c r="T163" s="3">
        <f t="shared" si="22"/>
        <v>-8.659472676818792</v>
      </c>
      <c r="U163" s="4" t="s">
        <v>22</v>
      </c>
      <c r="V163" s="6" t="str">
        <f>CONCATENATE("E",N163," - H",U163)</f>
        <v>EM2 - HM4</v>
      </c>
      <c r="W163" s="63">
        <f>I163-48.5</f>
        <v>-7.751470041187524</v>
      </c>
      <c r="X163" s="63">
        <f>(1.9+P163)</f>
        <v>-10.59038570762855</v>
      </c>
      <c r="Y163" t="str">
        <f t="shared" si="23"/>
        <v>OK</v>
      </c>
      <c r="Z163" t="b">
        <f t="shared" si="25"/>
        <v>0</v>
      </c>
    </row>
    <row r="164" spans="2:26" ht="12.75">
      <c r="B164" s="7"/>
      <c r="C164" s="7"/>
      <c r="D164" s="7">
        <v>1900</v>
      </c>
      <c r="E164" s="7"/>
      <c r="F164" s="4"/>
      <c r="G164" s="45">
        <v>30</v>
      </c>
      <c r="H164" s="2">
        <v>43.79</v>
      </c>
      <c r="I164" s="2">
        <f t="shared" si="26"/>
        <v>32.82749890384251</v>
      </c>
      <c r="J164" s="2">
        <v>39.96</v>
      </c>
      <c r="K164" s="2">
        <f t="shared" si="27"/>
        <v>32.03250959107889</v>
      </c>
      <c r="L164" s="2">
        <v>112.7</v>
      </c>
      <c r="M164" s="2">
        <f t="shared" si="20"/>
        <v>41.03847832092213</v>
      </c>
      <c r="N164" s="32" t="s">
        <v>34</v>
      </c>
      <c r="O164" s="46">
        <v>0.1416</v>
      </c>
      <c r="P164" s="3">
        <f t="shared" si="21"/>
        <v>-16.978734932924993</v>
      </c>
      <c r="Q164" s="9">
        <v>0.1078</v>
      </c>
      <c r="R164" s="2">
        <f t="shared" si="24"/>
        <v>-19.3476247829856</v>
      </c>
      <c r="S164" s="9">
        <v>0.278</v>
      </c>
      <c r="T164" s="2">
        <f t="shared" si="22"/>
        <v>-11.119104081638474</v>
      </c>
      <c r="U164" s="47" t="s">
        <v>34</v>
      </c>
      <c r="V164" s="6"/>
      <c r="W164" s="63">
        <f>I164-38.5</f>
        <v>-5.6725010961574895</v>
      </c>
      <c r="X164" s="64">
        <f>(11.9+P164)</f>
        <v>-5.078734932924993</v>
      </c>
      <c r="Y164" t="str">
        <f t="shared" si="23"/>
        <v>Not OK</v>
      </c>
      <c r="Z164">
        <f t="shared" si="25"/>
        <v>0.5937661632324964</v>
      </c>
    </row>
    <row r="165" spans="1:26" ht="12.75">
      <c r="A165">
        <v>73</v>
      </c>
      <c r="B165" s="7" t="s">
        <v>33</v>
      </c>
      <c r="C165" s="7" t="s">
        <v>30</v>
      </c>
      <c r="D165" s="7">
        <v>850</v>
      </c>
      <c r="E165" s="7" t="s">
        <v>25</v>
      </c>
      <c r="F165" s="4">
        <v>2006</v>
      </c>
      <c r="G165" s="8">
        <v>33</v>
      </c>
      <c r="H165" s="2">
        <v>105.1</v>
      </c>
      <c r="I165" s="2">
        <f>20*LOG(H165)</f>
        <v>40.432054320564845</v>
      </c>
      <c r="J165" s="2">
        <v>104.4</v>
      </c>
      <c r="K165" s="2">
        <f>20*LOG(J165)</f>
        <v>40.37400997332487</v>
      </c>
      <c r="L165" s="2">
        <v>297.4</v>
      </c>
      <c r="M165" s="3">
        <f>20*LOG(L165)</f>
        <v>49.466819283718706</v>
      </c>
      <c r="N165" s="4" t="s">
        <v>34</v>
      </c>
      <c r="O165" s="5">
        <v>0.2021</v>
      </c>
      <c r="P165" s="3">
        <f>20*LOG(O165)</f>
        <v>-13.88867372969392</v>
      </c>
      <c r="Q165" s="5">
        <v>0.1385</v>
      </c>
      <c r="R165" s="3">
        <f>20*LOG(Q165)</f>
        <v>-17.171004531990654</v>
      </c>
      <c r="S165" s="5">
        <v>0.342</v>
      </c>
      <c r="T165" s="3">
        <f>20*LOG(S165)</f>
        <v>-9.319477878877299</v>
      </c>
      <c r="U165" s="4" t="s">
        <v>22</v>
      </c>
      <c r="V165" s="6" t="str">
        <f>CONCATENATE("E",N165," - H",U165)</f>
        <v>EM2 - HM4</v>
      </c>
      <c r="W165" s="63">
        <f>I165-48.5</f>
        <v>-8.067945679435155</v>
      </c>
      <c r="X165" s="63">
        <f>(1.9+P165)</f>
        <v>-11.98867372969392</v>
      </c>
      <c r="Y165" t="str">
        <f t="shared" si="23"/>
        <v>OK</v>
      </c>
      <c r="Z165" t="b">
        <f t="shared" si="25"/>
        <v>0</v>
      </c>
    </row>
    <row r="166" spans="2:26" ht="12.75">
      <c r="B166" s="7"/>
      <c r="C166" s="7"/>
      <c r="D166" s="7">
        <v>1900</v>
      </c>
      <c r="E166" s="7"/>
      <c r="F166" s="4"/>
      <c r="G166" s="45">
        <v>30.5</v>
      </c>
      <c r="H166" s="2">
        <v>49.14</v>
      </c>
      <c r="I166" s="2">
        <f>20*LOG(H166)</f>
        <v>33.828703042881244</v>
      </c>
      <c r="J166" s="2">
        <v>47.7</v>
      </c>
      <c r="K166" s="2">
        <f>20*LOG(J166)</f>
        <v>33.57036758080228</v>
      </c>
      <c r="L166" s="2">
        <v>136.9</v>
      </c>
      <c r="M166" s="2">
        <f>20*LOG(L166)</f>
        <v>42.7280689626798</v>
      </c>
      <c r="N166" s="32" t="s">
        <v>34</v>
      </c>
      <c r="O166" s="46">
        <v>0.1734</v>
      </c>
      <c r="P166" s="3">
        <f>20*LOG(O166)</f>
        <v>-15.21901813719617</v>
      </c>
      <c r="Q166" s="9">
        <v>0.1348</v>
      </c>
      <c r="R166" s="2">
        <f>20*LOG(Q166)</f>
        <v>-17.40620215601398</v>
      </c>
      <c r="S166" s="9">
        <v>0.356</v>
      </c>
      <c r="T166" s="2">
        <f>20*LOG(S166)</f>
        <v>-8.971000040542497</v>
      </c>
      <c r="U166" s="47" t="s">
        <v>34</v>
      </c>
      <c r="V166" s="6"/>
      <c r="W166" s="63">
        <f>I166-38.5</f>
        <v>-4.671296957118756</v>
      </c>
      <c r="X166" s="89">
        <f>(11.9+P166)</f>
        <v>-3.319018137196169</v>
      </c>
      <c r="Y166" t="str">
        <f t="shared" si="23"/>
        <v>Not OK</v>
      </c>
      <c r="Z166">
        <f t="shared" si="25"/>
        <v>1.3522788199225868</v>
      </c>
    </row>
    <row r="167" spans="2:24" ht="76.5">
      <c r="B167" s="7"/>
      <c r="C167" s="7"/>
      <c r="D167" s="7"/>
      <c r="E167" s="7"/>
      <c r="F167" s="4"/>
      <c r="G167" s="59" t="s">
        <v>58</v>
      </c>
      <c r="I167" s="2"/>
      <c r="J167" s="2"/>
      <c r="K167" s="2"/>
      <c r="L167" s="2"/>
      <c r="M167" s="3"/>
      <c r="N167" s="32"/>
      <c r="O167" s="5"/>
      <c r="P167" s="3"/>
      <c r="Q167" s="5"/>
      <c r="R167" s="3"/>
      <c r="S167" s="5"/>
      <c r="T167" s="3"/>
      <c r="U167" s="32"/>
      <c r="V167" s="6"/>
      <c r="W167" s="61" t="s">
        <v>61</v>
      </c>
      <c r="X167" s="62" t="s">
        <v>62</v>
      </c>
    </row>
    <row r="168" spans="2:22" ht="12.75">
      <c r="B168" s="7"/>
      <c r="C168" s="7"/>
      <c r="D168" s="7"/>
      <c r="E168" s="7"/>
      <c r="F168" s="4"/>
      <c r="G168" s="48"/>
      <c r="H168" s="2"/>
      <c r="I168" s="2"/>
      <c r="J168" s="2"/>
      <c r="K168" s="2"/>
      <c r="L168" s="2"/>
      <c r="M168" s="3"/>
      <c r="N168" s="32"/>
      <c r="O168" s="5"/>
      <c r="P168" s="3"/>
      <c r="Q168" s="5"/>
      <c r="R168" s="3"/>
      <c r="S168" s="5"/>
      <c r="T168" s="3"/>
      <c r="U168" s="32"/>
      <c r="V168" s="6"/>
    </row>
    <row r="169" spans="1:25" ht="12.75">
      <c r="A169">
        <v>101</v>
      </c>
      <c r="B169" s="51" t="s">
        <v>40</v>
      </c>
      <c r="C169" s="51" t="s">
        <v>42</v>
      </c>
      <c r="D169" s="7"/>
      <c r="E169" s="90" t="s">
        <v>39</v>
      </c>
      <c r="F169" s="4">
        <v>2006</v>
      </c>
      <c r="G169" s="51">
        <v>28</v>
      </c>
      <c r="H169" s="51">
        <v>266.3</v>
      </c>
      <c r="I169" s="51">
        <f>20*LOG(H169)</f>
        <v>48.50742332877883</v>
      </c>
      <c r="J169" s="2"/>
      <c r="K169" s="2"/>
      <c r="L169" s="2"/>
      <c r="M169" s="3"/>
      <c r="N169" s="60">
        <v>3</v>
      </c>
      <c r="O169" s="51">
        <v>0.704</v>
      </c>
      <c r="P169" s="51">
        <f>20*LOG(O169)</f>
        <v>-3.048546817157756</v>
      </c>
      <c r="Q169" s="5"/>
      <c r="R169" s="3"/>
      <c r="S169" s="5"/>
      <c r="T169" s="3"/>
      <c r="U169" s="60">
        <v>3</v>
      </c>
      <c r="V169" s="60">
        <v>3</v>
      </c>
      <c r="W169" s="39">
        <f>(I169-51)</f>
        <v>-2.4925766712211725</v>
      </c>
      <c r="X169" s="63">
        <f>(-0.6+P169)</f>
        <v>-3.648546817157756</v>
      </c>
      <c r="Y169" t="str">
        <f aca="true" t="shared" si="28" ref="Y169:Y232">IF(W169&gt;X169,"OK","Not OK")</f>
        <v>OK</v>
      </c>
    </row>
    <row r="170" spans="2:25" ht="12.75">
      <c r="B170" s="51"/>
      <c r="C170" s="51" t="s">
        <v>43</v>
      </c>
      <c r="D170" s="7"/>
      <c r="E170" s="91"/>
      <c r="F170" s="4">
        <v>2006</v>
      </c>
      <c r="G170" s="51">
        <v>28</v>
      </c>
      <c r="H170" s="51">
        <v>239.4</v>
      </c>
      <c r="I170" s="51">
        <f>20*LOG(H170)</f>
        <v>47.58248292140784</v>
      </c>
      <c r="J170" s="2"/>
      <c r="K170" s="2"/>
      <c r="L170" s="2"/>
      <c r="M170" s="3"/>
      <c r="N170" s="60">
        <v>3</v>
      </c>
      <c r="O170" s="51">
        <v>0.575</v>
      </c>
      <c r="P170" s="51">
        <f>20*LOG(O170)</f>
        <v>-4.806643106207391</v>
      </c>
      <c r="Q170" s="5"/>
      <c r="R170" s="3"/>
      <c r="S170" s="5"/>
      <c r="T170" s="3"/>
      <c r="U170" s="60">
        <v>4</v>
      </c>
      <c r="V170" s="60"/>
      <c r="W170" s="39">
        <f>(I170-51)</f>
        <v>-3.4175170785921622</v>
      </c>
      <c r="X170" s="63">
        <f>(-0.6+P170)</f>
        <v>-5.40664310620739</v>
      </c>
      <c r="Y170" t="str">
        <f t="shared" si="28"/>
        <v>OK</v>
      </c>
    </row>
    <row r="171" spans="1:25" ht="12.75">
      <c r="A171">
        <v>102</v>
      </c>
      <c r="B171" s="51" t="s">
        <v>40</v>
      </c>
      <c r="C171" s="51" t="s">
        <v>44</v>
      </c>
      <c r="D171" s="7"/>
      <c r="E171" s="90" t="s">
        <v>39</v>
      </c>
      <c r="F171" s="4">
        <v>2006</v>
      </c>
      <c r="G171" s="51">
        <v>28</v>
      </c>
      <c r="H171" s="51">
        <v>235.62</v>
      </c>
      <c r="I171" s="51">
        <f>20*LOG(H171)</f>
        <v>47.444243033081236</v>
      </c>
      <c r="J171" s="2"/>
      <c r="K171" s="2"/>
      <c r="L171" s="2"/>
      <c r="M171" s="3"/>
      <c r="N171" s="60">
        <v>3</v>
      </c>
      <c r="O171" s="51">
        <v>0.693</v>
      </c>
      <c r="P171" s="51">
        <f>20*LOG(O171)</f>
        <v>-3.1853353077638658</v>
      </c>
      <c r="Q171" s="5"/>
      <c r="R171" s="3"/>
      <c r="S171" s="5"/>
      <c r="T171" s="3"/>
      <c r="U171" s="60">
        <v>3</v>
      </c>
      <c r="V171" s="60">
        <v>3</v>
      </c>
      <c r="W171" s="39">
        <f>(I171-51)</f>
        <v>-3.5557569669187643</v>
      </c>
      <c r="X171" s="63">
        <f>(-0.6+P171)</f>
        <v>-3.785335307763866</v>
      </c>
      <c r="Y171" t="str">
        <f t="shared" si="28"/>
        <v>OK</v>
      </c>
    </row>
    <row r="172" spans="2:24" ht="12.75">
      <c r="B172" s="52"/>
      <c r="C172" s="58"/>
      <c r="D172" s="7"/>
      <c r="E172" s="91"/>
      <c r="F172" s="4"/>
      <c r="G172" s="48"/>
      <c r="H172" s="2"/>
      <c r="I172" s="2"/>
      <c r="J172" s="2"/>
      <c r="K172" s="2"/>
      <c r="L172" s="2"/>
      <c r="M172" s="3"/>
      <c r="N172" s="32"/>
      <c r="O172" s="5"/>
      <c r="P172" s="51"/>
      <c r="Q172" s="5"/>
      <c r="R172" s="3"/>
      <c r="S172" s="5"/>
      <c r="T172" s="3"/>
      <c r="U172" s="32"/>
      <c r="V172" s="6"/>
      <c r="X172" s="63"/>
    </row>
    <row r="173" spans="2:24" ht="12.75">
      <c r="B173" s="53"/>
      <c r="C173" s="58"/>
      <c r="D173" s="7"/>
      <c r="E173" s="7"/>
      <c r="F173" s="4"/>
      <c r="G173" s="48"/>
      <c r="H173" s="2"/>
      <c r="I173" s="2"/>
      <c r="J173" s="2"/>
      <c r="K173" s="2"/>
      <c r="L173" s="2"/>
      <c r="M173" s="3"/>
      <c r="N173" s="32"/>
      <c r="O173" s="5"/>
      <c r="P173" s="51"/>
      <c r="Q173" s="5"/>
      <c r="R173" s="3"/>
      <c r="S173" s="5"/>
      <c r="T173" s="3"/>
      <c r="U173" s="32"/>
      <c r="V173" s="6"/>
      <c r="X173" s="63"/>
    </row>
    <row r="174" spans="1:25" ht="12.75">
      <c r="A174">
        <v>103</v>
      </c>
      <c r="B174" s="54" t="s">
        <v>41</v>
      </c>
      <c r="C174" s="54" t="s">
        <v>45</v>
      </c>
      <c r="D174" s="7"/>
      <c r="E174" s="90" t="s">
        <v>39</v>
      </c>
      <c r="F174" s="4">
        <v>2006</v>
      </c>
      <c r="G174" s="54">
        <v>33</v>
      </c>
      <c r="H174" s="54">
        <v>238.1</v>
      </c>
      <c r="I174" s="51">
        <f aca="true" t="shared" si="29" ref="I174:I218">20*LOG(H174)</f>
        <v>47.5351879080976</v>
      </c>
      <c r="J174" s="2"/>
      <c r="K174" s="2"/>
      <c r="L174" s="2"/>
      <c r="M174" s="3"/>
      <c r="N174" s="49">
        <v>3</v>
      </c>
      <c r="O174" s="54">
        <v>0.499</v>
      </c>
      <c r="P174" s="51">
        <f aca="true" t="shared" si="30" ref="P174:P218">20*LOG(O174)</f>
        <v>-6.0379890875322015</v>
      </c>
      <c r="Q174" s="5"/>
      <c r="R174" s="3"/>
      <c r="S174" s="5"/>
      <c r="T174" s="3"/>
      <c r="U174" s="49">
        <v>3</v>
      </c>
      <c r="V174" s="73">
        <v>2</v>
      </c>
      <c r="W174" s="63">
        <f>I174-48.5</f>
        <v>-0.9648120919024024</v>
      </c>
      <c r="X174" s="63">
        <f>(1.9+P174)</f>
        <v>-4.137989087532201</v>
      </c>
      <c r="Y174" t="str">
        <f t="shared" si="28"/>
        <v>OK</v>
      </c>
    </row>
    <row r="175" spans="2:25" ht="12.75">
      <c r="B175" s="54"/>
      <c r="C175" s="54" t="s">
        <v>46</v>
      </c>
      <c r="D175" s="7"/>
      <c r="E175" s="91"/>
      <c r="F175" s="4">
        <v>2006</v>
      </c>
      <c r="G175" s="54">
        <v>30</v>
      </c>
      <c r="H175" s="54">
        <v>96.6</v>
      </c>
      <c r="I175" s="51">
        <f t="shared" si="29"/>
        <v>39.69954252830987</v>
      </c>
      <c r="J175" s="2"/>
      <c r="K175" s="2"/>
      <c r="L175" s="2"/>
      <c r="M175" s="3"/>
      <c r="N175" s="49">
        <v>2</v>
      </c>
      <c r="O175" s="54">
        <v>0.281</v>
      </c>
      <c r="P175" s="51">
        <f t="shared" si="30"/>
        <v>-11.025873601898402</v>
      </c>
      <c r="Q175" s="5"/>
      <c r="R175" s="3"/>
      <c r="S175" s="5"/>
      <c r="T175" s="3"/>
      <c r="U175" s="49">
        <v>2</v>
      </c>
      <c r="V175" s="73"/>
      <c r="W175" s="63">
        <f>I175-38.5</f>
        <v>1.1995425283098697</v>
      </c>
      <c r="X175" s="63">
        <f>(11.9+P175)</f>
        <v>0.8741263981015983</v>
      </c>
      <c r="Y175" t="str">
        <f t="shared" si="28"/>
        <v>OK</v>
      </c>
    </row>
    <row r="176" spans="1:25" ht="12.75">
      <c r="A176">
        <v>104</v>
      </c>
      <c r="B176" s="54" t="s">
        <v>40</v>
      </c>
      <c r="C176" s="54" t="s">
        <v>45</v>
      </c>
      <c r="D176" s="7"/>
      <c r="E176" s="90" t="s">
        <v>39</v>
      </c>
      <c r="F176" s="4">
        <v>2006</v>
      </c>
      <c r="G176" s="54">
        <v>33</v>
      </c>
      <c r="H176" s="54">
        <v>197.2</v>
      </c>
      <c r="I176" s="51">
        <f t="shared" si="29"/>
        <v>45.898138212103845</v>
      </c>
      <c r="J176" s="2"/>
      <c r="K176" s="2"/>
      <c r="L176" s="2"/>
      <c r="M176" s="3"/>
      <c r="N176" s="49">
        <v>3</v>
      </c>
      <c r="O176" s="54">
        <v>0.404</v>
      </c>
      <c r="P176" s="51">
        <f t="shared" si="30"/>
        <v>-7.872372697787901</v>
      </c>
      <c r="Q176" s="5"/>
      <c r="R176" s="3"/>
      <c r="S176" s="5"/>
      <c r="T176" s="3"/>
      <c r="U176" s="49">
        <v>3</v>
      </c>
      <c r="V176" s="73">
        <v>3</v>
      </c>
      <c r="W176" s="63">
        <f>I176-48.5</f>
        <v>-2.601861787896155</v>
      </c>
      <c r="X176" s="63">
        <f>(1.9+P176)</f>
        <v>-5.9723726977879</v>
      </c>
      <c r="Y176" t="str">
        <f t="shared" si="28"/>
        <v>OK</v>
      </c>
    </row>
    <row r="177" spans="2:25" ht="12.75">
      <c r="B177" s="54"/>
      <c r="C177" s="54" t="s">
        <v>46</v>
      </c>
      <c r="D177" s="7"/>
      <c r="E177" s="91"/>
      <c r="F177" s="4">
        <v>2006</v>
      </c>
      <c r="G177" s="54">
        <v>30</v>
      </c>
      <c r="H177" s="54">
        <v>112.9</v>
      </c>
      <c r="I177" s="51">
        <f t="shared" si="29"/>
        <v>41.05387883849936</v>
      </c>
      <c r="J177" s="2"/>
      <c r="K177" s="2"/>
      <c r="L177" s="2"/>
      <c r="M177" s="3"/>
      <c r="N177" s="49">
        <v>2</v>
      </c>
      <c r="O177" s="54">
        <v>0.308</v>
      </c>
      <c r="P177" s="51">
        <f t="shared" si="30"/>
        <v>-10.228985669991115</v>
      </c>
      <c r="Q177" s="5"/>
      <c r="R177" s="3"/>
      <c r="S177" s="5"/>
      <c r="T177" s="3"/>
      <c r="U177" s="49">
        <v>2</v>
      </c>
      <c r="V177" s="73"/>
      <c r="W177" s="63">
        <f>I177-38.5</f>
        <v>2.553878838499358</v>
      </c>
      <c r="X177" s="63">
        <f>(11.9+P177)</f>
        <v>1.6710143300088856</v>
      </c>
      <c r="Y177" t="str">
        <f t="shared" si="28"/>
        <v>OK</v>
      </c>
    </row>
    <row r="178" spans="1:25" ht="12.75">
      <c r="A178">
        <v>105</v>
      </c>
      <c r="B178" s="54" t="s">
        <v>41</v>
      </c>
      <c r="C178" s="54" t="s">
        <v>45</v>
      </c>
      <c r="D178" s="7"/>
      <c r="E178" s="90" t="s">
        <v>39</v>
      </c>
      <c r="F178" s="4">
        <v>2006</v>
      </c>
      <c r="G178" s="54">
        <v>33</v>
      </c>
      <c r="H178" s="54">
        <v>259.6</v>
      </c>
      <c r="I178" s="51">
        <f t="shared" si="29"/>
        <v>48.28609376256664</v>
      </c>
      <c r="J178" s="2"/>
      <c r="K178" s="2"/>
      <c r="L178" s="2"/>
      <c r="M178" s="3"/>
      <c r="N178" s="49">
        <v>4</v>
      </c>
      <c r="O178" s="54">
        <v>0.507</v>
      </c>
      <c r="P178" s="51">
        <f t="shared" si="30"/>
        <v>-5.89984081333328</v>
      </c>
      <c r="Q178" s="5"/>
      <c r="R178" s="3"/>
      <c r="S178" s="5"/>
      <c r="T178" s="3"/>
      <c r="U178" s="49">
        <v>3</v>
      </c>
      <c r="V178" s="73">
        <v>2</v>
      </c>
      <c r="W178" s="63">
        <f>I178-48.5</f>
        <v>-0.21390623743336334</v>
      </c>
      <c r="X178" s="63">
        <f>(1.9+P178)</f>
        <v>-3.99984081333328</v>
      </c>
      <c r="Y178" t="str">
        <f t="shared" si="28"/>
        <v>OK</v>
      </c>
    </row>
    <row r="179" spans="2:25" ht="12.75">
      <c r="B179" s="54"/>
      <c r="C179" s="54" t="s">
        <v>46</v>
      </c>
      <c r="D179" s="7"/>
      <c r="E179" s="91"/>
      <c r="F179" s="4">
        <v>2006</v>
      </c>
      <c r="G179" s="54">
        <v>30</v>
      </c>
      <c r="H179" s="54">
        <v>114.9</v>
      </c>
      <c r="I179" s="51">
        <f t="shared" si="29"/>
        <v>41.2064005737657</v>
      </c>
      <c r="J179" s="2"/>
      <c r="K179" s="2"/>
      <c r="L179" s="2"/>
      <c r="M179" s="3"/>
      <c r="N179" s="49">
        <v>2</v>
      </c>
      <c r="O179" s="54">
        <v>0.303</v>
      </c>
      <c r="P179" s="51">
        <f t="shared" si="30"/>
        <v>-10.3711474299539</v>
      </c>
      <c r="Q179" s="5"/>
      <c r="R179" s="3"/>
      <c r="S179" s="5"/>
      <c r="T179" s="3"/>
      <c r="U179" s="49">
        <v>2</v>
      </c>
      <c r="V179" s="73"/>
      <c r="W179" s="63">
        <f>I179-38.5</f>
        <v>2.7064005737656984</v>
      </c>
      <c r="X179" s="63">
        <f>(11.9+P179)</f>
        <v>1.5288525700460998</v>
      </c>
      <c r="Y179" t="str">
        <f t="shared" si="28"/>
        <v>OK</v>
      </c>
    </row>
    <row r="180" spans="1:25" ht="12.75">
      <c r="A180">
        <v>106</v>
      </c>
      <c r="B180" s="54" t="s">
        <v>41</v>
      </c>
      <c r="C180" s="54" t="s">
        <v>45</v>
      </c>
      <c r="D180" s="7"/>
      <c r="E180" s="90" t="s">
        <v>39</v>
      </c>
      <c r="F180" s="4">
        <v>2006</v>
      </c>
      <c r="G180" s="54">
        <v>33</v>
      </c>
      <c r="H180" s="54">
        <v>279.1</v>
      </c>
      <c r="I180" s="51">
        <f t="shared" si="29"/>
        <v>48.91519672977262</v>
      </c>
      <c r="J180" s="2"/>
      <c r="K180" s="2"/>
      <c r="L180" s="2"/>
      <c r="M180" s="3"/>
      <c r="N180" s="49">
        <v>2</v>
      </c>
      <c r="O180" s="54">
        <v>0.499</v>
      </c>
      <c r="P180" s="51">
        <f t="shared" si="30"/>
        <v>-6.0379890875322015</v>
      </c>
      <c r="Q180" s="5"/>
      <c r="R180" s="3"/>
      <c r="S180" s="5"/>
      <c r="T180" s="3"/>
      <c r="U180" s="49">
        <v>3</v>
      </c>
      <c r="V180" s="73">
        <v>2</v>
      </c>
      <c r="W180" s="63">
        <f>I180-48.5</f>
        <v>0.41519672977261735</v>
      </c>
      <c r="X180" s="63">
        <f>(1.9+P180)</f>
        <v>-4.137989087532201</v>
      </c>
      <c r="Y180" t="str">
        <f t="shared" si="28"/>
        <v>OK</v>
      </c>
    </row>
    <row r="181" spans="2:25" ht="12.75">
      <c r="B181" s="54"/>
      <c r="C181" s="54" t="s">
        <v>46</v>
      </c>
      <c r="D181" s="7"/>
      <c r="E181" s="91"/>
      <c r="F181" s="4">
        <v>2006</v>
      </c>
      <c r="G181" s="54">
        <v>30</v>
      </c>
      <c r="H181" s="54">
        <v>147.4</v>
      </c>
      <c r="I181" s="51">
        <f t="shared" si="29"/>
        <v>43.369949670460656</v>
      </c>
      <c r="J181" s="2"/>
      <c r="K181" s="2"/>
      <c r="L181" s="2"/>
      <c r="M181" s="3"/>
      <c r="N181" s="49">
        <v>2</v>
      </c>
      <c r="O181" s="54">
        <v>0.37</v>
      </c>
      <c r="P181" s="51">
        <f t="shared" si="30"/>
        <v>-8.6359655186601</v>
      </c>
      <c r="Q181" s="5"/>
      <c r="R181" s="3"/>
      <c r="S181" s="5"/>
      <c r="T181" s="3"/>
      <c r="U181" s="49">
        <v>2</v>
      </c>
      <c r="V181" s="73"/>
      <c r="W181" s="63">
        <f>I181-38.5</f>
        <v>4.869949670460656</v>
      </c>
      <c r="X181" s="63">
        <f>(11.9+P181)</f>
        <v>3.2640344813399</v>
      </c>
      <c r="Y181" t="str">
        <f t="shared" si="28"/>
        <v>OK</v>
      </c>
    </row>
    <row r="182" spans="1:25" ht="12.75">
      <c r="A182">
        <v>107</v>
      </c>
      <c r="B182" s="51" t="s">
        <v>40</v>
      </c>
      <c r="C182" s="54" t="s">
        <v>45</v>
      </c>
      <c r="D182" s="7"/>
      <c r="E182" s="90" t="s">
        <v>39</v>
      </c>
      <c r="F182" s="4">
        <v>2006</v>
      </c>
      <c r="G182" s="54">
        <v>33</v>
      </c>
      <c r="H182" s="51">
        <v>210.4</v>
      </c>
      <c r="I182" s="51">
        <f t="shared" si="29"/>
        <v>46.460914709634025</v>
      </c>
      <c r="J182" s="2"/>
      <c r="K182" s="2"/>
      <c r="L182" s="2"/>
      <c r="M182" s="3"/>
      <c r="N182" s="60">
        <v>3</v>
      </c>
      <c r="O182" s="51">
        <v>0.41</v>
      </c>
      <c r="P182" s="51">
        <f t="shared" si="30"/>
        <v>-7.744322865605291</v>
      </c>
      <c r="Q182" s="5"/>
      <c r="R182" s="3"/>
      <c r="S182" s="5"/>
      <c r="T182" s="3"/>
      <c r="U182" s="60">
        <v>4</v>
      </c>
      <c r="V182" s="60">
        <v>3</v>
      </c>
      <c r="W182" s="63">
        <f>I182-48.5</f>
        <v>-2.039085290365975</v>
      </c>
      <c r="X182" s="63">
        <f>(1.9+P182)</f>
        <v>-5.844322865605291</v>
      </c>
      <c r="Y182" t="str">
        <f t="shared" si="28"/>
        <v>OK</v>
      </c>
    </row>
    <row r="183" spans="2:25" ht="12.75">
      <c r="B183" s="51"/>
      <c r="C183" s="54" t="s">
        <v>46</v>
      </c>
      <c r="D183" s="7"/>
      <c r="E183" s="91"/>
      <c r="F183" s="4">
        <v>2006</v>
      </c>
      <c r="G183" s="54">
        <v>30</v>
      </c>
      <c r="H183" s="51">
        <v>82.68</v>
      </c>
      <c r="I183" s="51">
        <f t="shared" si="29"/>
        <v>38.34800935910501</v>
      </c>
      <c r="J183" s="2"/>
      <c r="K183" s="2"/>
      <c r="L183" s="2"/>
      <c r="M183" s="3"/>
      <c r="N183" s="60">
        <v>3</v>
      </c>
      <c r="O183" s="51">
        <v>0.23</v>
      </c>
      <c r="P183" s="51">
        <f t="shared" si="30"/>
        <v>-12.76544327964814</v>
      </c>
      <c r="Q183" s="5"/>
      <c r="R183" s="3"/>
      <c r="S183" s="5"/>
      <c r="T183" s="3"/>
      <c r="U183" s="60">
        <v>3</v>
      </c>
      <c r="V183" s="60"/>
      <c r="W183" s="63">
        <f>I183-38.5</f>
        <v>-0.15199064089498648</v>
      </c>
      <c r="X183" s="63">
        <f>(11.9+P183)</f>
        <v>-0.8654432796481402</v>
      </c>
      <c r="Y183" t="str">
        <f t="shared" si="28"/>
        <v>OK</v>
      </c>
    </row>
    <row r="184" spans="1:25" ht="12.75">
      <c r="A184">
        <v>108</v>
      </c>
      <c r="B184" s="51" t="s">
        <v>40</v>
      </c>
      <c r="C184" s="54" t="s">
        <v>45</v>
      </c>
      <c r="D184" s="7"/>
      <c r="E184" s="90" t="s">
        <v>39</v>
      </c>
      <c r="F184" s="4">
        <v>2006</v>
      </c>
      <c r="G184" s="54">
        <v>33</v>
      </c>
      <c r="H184" s="51">
        <v>224.8</v>
      </c>
      <c r="I184" s="51">
        <f t="shared" si="29"/>
        <v>47.03592613794047</v>
      </c>
      <c r="J184" s="2"/>
      <c r="K184" s="2"/>
      <c r="L184" s="2"/>
      <c r="M184" s="3"/>
      <c r="N184" s="60">
        <v>3</v>
      </c>
      <c r="O184" s="51">
        <v>0.41</v>
      </c>
      <c r="P184" s="51">
        <f t="shared" si="30"/>
        <v>-7.744322865605291</v>
      </c>
      <c r="Q184" s="5"/>
      <c r="R184" s="3"/>
      <c r="S184" s="5"/>
      <c r="T184" s="3"/>
      <c r="U184" s="60">
        <v>4</v>
      </c>
      <c r="V184" s="60">
        <v>3</v>
      </c>
      <c r="W184" s="63">
        <f>I184-48.5</f>
        <v>-1.4640738620595286</v>
      </c>
      <c r="X184" s="63">
        <f>(1.9+P184)</f>
        <v>-5.844322865605291</v>
      </c>
      <c r="Y184" t="str">
        <f t="shared" si="28"/>
        <v>OK</v>
      </c>
    </row>
    <row r="185" spans="2:25" ht="12.75">
      <c r="B185" s="51"/>
      <c r="C185" s="54" t="s">
        <v>46</v>
      </c>
      <c r="D185" s="7"/>
      <c r="E185" s="91"/>
      <c r="F185" s="4">
        <v>2006</v>
      </c>
      <c r="G185" s="54">
        <v>30</v>
      </c>
      <c r="H185" s="51">
        <v>82.68</v>
      </c>
      <c r="I185" s="51">
        <f t="shared" si="29"/>
        <v>38.34800935910501</v>
      </c>
      <c r="J185" s="2"/>
      <c r="K185" s="2"/>
      <c r="L185" s="2"/>
      <c r="M185" s="3"/>
      <c r="N185" s="60">
        <v>3</v>
      </c>
      <c r="O185" s="51">
        <v>0.23</v>
      </c>
      <c r="P185" s="51">
        <f t="shared" si="30"/>
        <v>-12.76544327964814</v>
      </c>
      <c r="Q185" s="5"/>
      <c r="R185" s="3"/>
      <c r="S185" s="5"/>
      <c r="T185" s="3"/>
      <c r="U185" s="60">
        <v>3</v>
      </c>
      <c r="V185" s="60"/>
      <c r="W185" s="63">
        <f>I185-38.5</f>
        <v>-0.15199064089498648</v>
      </c>
      <c r="X185" s="63">
        <f>(11.9+P185)</f>
        <v>-0.8654432796481402</v>
      </c>
      <c r="Y185" t="str">
        <f t="shared" si="28"/>
        <v>OK</v>
      </c>
    </row>
    <row r="186" spans="1:25" ht="12.75">
      <c r="A186">
        <v>109</v>
      </c>
      <c r="B186" s="51" t="s">
        <v>41</v>
      </c>
      <c r="C186" s="54" t="s">
        <v>45</v>
      </c>
      <c r="D186" s="7"/>
      <c r="E186" s="90" t="s">
        <v>39</v>
      </c>
      <c r="F186" s="4">
        <v>2006</v>
      </c>
      <c r="G186" s="54">
        <v>33</v>
      </c>
      <c r="H186" s="51">
        <v>224.9</v>
      </c>
      <c r="I186" s="51">
        <f t="shared" si="29"/>
        <v>47.03978910871264</v>
      </c>
      <c r="J186" s="2"/>
      <c r="K186" s="2"/>
      <c r="L186" s="2"/>
      <c r="M186" s="3"/>
      <c r="N186" s="60">
        <v>3</v>
      </c>
      <c r="O186" s="51">
        <v>0.41</v>
      </c>
      <c r="P186" s="51">
        <f t="shared" si="30"/>
        <v>-7.744322865605291</v>
      </c>
      <c r="Q186" s="5"/>
      <c r="R186" s="3"/>
      <c r="S186" s="5"/>
      <c r="T186" s="3"/>
      <c r="U186" s="60">
        <v>4</v>
      </c>
      <c r="V186" s="60">
        <v>2</v>
      </c>
      <c r="W186" s="63">
        <f>I186-48.5</f>
        <v>-1.4602108912873604</v>
      </c>
      <c r="X186" s="63">
        <f>(1.9+P186)</f>
        <v>-5.844322865605291</v>
      </c>
      <c r="Y186" t="str">
        <f t="shared" si="28"/>
        <v>OK</v>
      </c>
    </row>
    <row r="187" spans="2:25" ht="12.75">
      <c r="B187" s="51"/>
      <c r="C187" s="54" t="s">
        <v>46</v>
      </c>
      <c r="D187" s="7"/>
      <c r="E187" s="91"/>
      <c r="F187" s="4">
        <v>2006</v>
      </c>
      <c r="G187" s="54">
        <v>30</v>
      </c>
      <c r="H187" s="51">
        <v>132.1</v>
      </c>
      <c r="I187" s="51">
        <f t="shared" si="29"/>
        <v>42.41805635229055</v>
      </c>
      <c r="J187" s="2"/>
      <c r="K187" s="2"/>
      <c r="L187" s="2"/>
      <c r="M187" s="3"/>
      <c r="N187" s="60">
        <v>2</v>
      </c>
      <c r="O187" s="51">
        <v>0.327</v>
      </c>
      <c r="P187" s="51">
        <f t="shared" si="30"/>
        <v>-9.709044946794279</v>
      </c>
      <c r="Q187" s="5"/>
      <c r="R187" s="3"/>
      <c r="S187" s="5"/>
      <c r="T187" s="3"/>
      <c r="U187" s="60">
        <v>2</v>
      </c>
      <c r="V187" s="60"/>
      <c r="W187" s="63">
        <f>I187-38.5</f>
        <v>3.9180563522905487</v>
      </c>
      <c r="X187" s="63">
        <f>(11.9+P187)</f>
        <v>2.1909550532057214</v>
      </c>
      <c r="Y187" t="str">
        <f t="shared" si="28"/>
        <v>OK</v>
      </c>
    </row>
    <row r="188" spans="1:25" ht="12.75">
      <c r="A188">
        <v>110</v>
      </c>
      <c r="B188" s="51" t="s">
        <v>41</v>
      </c>
      <c r="C188" s="54" t="s">
        <v>45</v>
      </c>
      <c r="D188" s="7"/>
      <c r="E188" s="90" t="s">
        <v>39</v>
      </c>
      <c r="F188" s="4">
        <v>2006</v>
      </c>
      <c r="G188" s="54">
        <v>33</v>
      </c>
      <c r="H188" s="51">
        <v>160.6</v>
      </c>
      <c r="I188" s="51">
        <f t="shared" si="29"/>
        <v>44.11491081885324</v>
      </c>
      <c r="J188" s="2"/>
      <c r="K188" s="2"/>
      <c r="L188" s="2"/>
      <c r="M188" s="3"/>
      <c r="N188" s="60">
        <v>3</v>
      </c>
      <c r="O188" s="51">
        <v>0.273</v>
      </c>
      <c r="P188" s="51">
        <f t="shared" si="30"/>
        <v>-11.27674705918488</v>
      </c>
      <c r="Q188" s="5"/>
      <c r="R188" s="3"/>
      <c r="S188" s="5"/>
      <c r="T188" s="3"/>
      <c r="U188" s="60">
        <v>4</v>
      </c>
      <c r="V188" s="60">
        <v>2</v>
      </c>
      <c r="W188" s="63">
        <f>I188-48.5</f>
        <v>-4.3850891811467605</v>
      </c>
      <c r="X188" s="63">
        <f>(1.9+P188)</f>
        <v>-9.37674705918488</v>
      </c>
      <c r="Y188" t="str">
        <f t="shared" si="28"/>
        <v>OK</v>
      </c>
    </row>
    <row r="189" spans="2:25" ht="12.75">
      <c r="B189" s="51"/>
      <c r="C189" s="54" t="s">
        <v>46</v>
      </c>
      <c r="D189" s="7"/>
      <c r="E189" s="91"/>
      <c r="F189" s="4">
        <v>2006</v>
      </c>
      <c r="G189" s="54">
        <v>30</v>
      </c>
      <c r="H189" s="51">
        <v>105.6</v>
      </c>
      <c r="I189" s="51">
        <f t="shared" si="29"/>
        <v>40.47327836395587</v>
      </c>
      <c r="J189" s="2"/>
      <c r="K189" s="2"/>
      <c r="L189" s="2"/>
      <c r="M189" s="3"/>
      <c r="N189" s="60">
        <v>2</v>
      </c>
      <c r="O189" s="51">
        <v>0.284</v>
      </c>
      <c r="P189" s="51">
        <f t="shared" si="30"/>
        <v>-10.933633199059248</v>
      </c>
      <c r="Q189" s="5"/>
      <c r="R189" s="3"/>
      <c r="S189" s="5"/>
      <c r="T189" s="3"/>
      <c r="U189" s="60">
        <v>2</v>
      </c>
      <c r="V189" s="60"/>
      <c r="W189" s="63">
        <f>I189-38.5</f>
        <v>1.9732783639558704</v>
      </c>
      <c r="X189" s="63">
        <f>(11.9+P189)</f>
        <v>0.9663668009407527</v>
      </c>
      <c r="Y189" t="str">
        <f t="shared" si="28"/>
        <v>OK</v>
      </c>
    </row>
    <row r="190" spans="1:25" ht="12.75">
      <c r="A190">
        <v>111</v>
      </c>
      <c r="B190" s="51" t="s">
        <v>41</v>
      </c>
      <c r="C190" s="54" t="s">
        <v>45</v>
      </c>
      <c r="D190" s="7"/>
      <c r="E190" s="90" t="s">
        <v>39</v>
      </c>
      <c r="F190" s="4">
        <v>2006</v>
      </c>
      <c r="G190" s="54">
        <v>33</v>
      </c>
      <c r="H190" s="51">
        <v>229.9</v>
      </c>
      <c r="I190" s="51">
        <f t="shared" si="29"/>
        <v>47.230779425385585</v>
      </c>
      <c r="J190" s="2"/>
      <c r="K190" s="2"/>
      <c r="L190" s="2"/>
      <c r="M190" s="3"/>
      <c r="N190" s="60">
        <v>3</v>
      </c>
      <c r="O190" s="51">
        <v>0.413</v>
      </c>
      <c r="P190" s="51">
        <f t="shared" si="30"/>
        <v>-7.6809989668719805</v>
      </c>
      <c r="Q190" s="5"/>
      <c r="R190" s="3"/>
      <c r="S190" s="5"/>
      <c r="T190" s="3"/>
      <c r="U190" s="60">
        <v>4</v>
      </c>
      <c r="V190" s="60">
        <v>2</v>
      </c>
      <c r="W190" s="63">
        <f>I190-48.5</f>
        <v>-1.2692205746144154</v>
      </c>
      <c r="X190" s="63">
        <f>(1.9+P190)</f>
        <v>-5.78099896687198</v>
      </c>
      <c r="Y190" t="str">
        <f t="shared" si="28"/>
        <v>OK</v>
      </c>
    </row>
    <row r="191" spans="2:25" ht="12.75">
      <c r="B191" s="51"/>
      <c r="C191" s="54" t="s">
        <v>46</v>
      </c>
      <c r="D191" s="7"/>
      <c r="E191" s="91"/>
      <c r="F191" s="4">
        <v>2006</v>
      </c>
      <c r="G191" s="54">
        <v>30</v>
      </c>
      <c r="H191" s="51">
        <v>128.6</v>
      </c>
      <c r="I191" s="51">
        <f t="shared" si="29"/>
        <v>42.184819371764064</v>
      </c>
      <c r="J191" s="2"/>
      <c r="K191" s="2"/>
      <c r="L191" s="2"/>
      <c r="M191" s="3"/>
      <c r="N191" s="60">
        <v>2</v>
      </c>
      <c r="O191" s="51">
        <v>0.32</v>
      </c>
      <c r="P191" s="51">
        <f t="shared" si="30"/>
        <v>-9.89700043360188</v>
      </c>
      <c r="Q191" s="5"/>
      <c r="R191" s="3"/>
      <c r="S191" s="5"/>
      <c r="T191" s="3"/>
      <c r="U191" s="60">
        <v>2</v>
      </c>
      <c r="V191" s="60"/>
      <c r="W191" s="63">
        <f>I191-38.5</f>
        <v>3.684819371764064</v>
      </c>
      <c r="X191" s="63">
        <f>(11.9+P191)</f>
        <v>2.0029995663981204</v>
      </c>
      <c r="Y191" t="str">
        <f t="shared" si="28"/>
        <v>OK</v>
      </c>
    </row>
    <row r="192" spans="1:25" ht="12.75">
      <c r="A192">
        <v>112</v>
      </c>
      <c r="B192" s="51" t="s">
        <v>41</v>
      </c>
      <c r="C192" s="54" t="s">
        <v>45</v>
      </c>
      <c r="D192" s="7"/>
      <c r="E192" s="90" t="s">
        <v>39</v>
      </c>
      <c r="F192" s="4">
        <v>2006</v>
      </c>
      <c r="G192" s="54">
        <v>33</v>
      </c>
      <c r="H192" s="51">
        <v>298.1</v>
      </c>
      <c r="I192" s="51">
        <f t="shared" si="29"/>
        <v>49.487239520652615</v>
      </c>
      <c r="J192" s="2"/>
      <c r="K192" s="2"/>
      <c r="L192" s="2"/>
      <c r="M192" s="3"/>
      <c r="N192" s="60">
        <v>2</v>
      </c>
      <c r="O192" s="51">
        <v>0.53</v>
      </c>
      <c r="P192" s="51">
        <f t="shared" si="30"/>
        <v>-5.514482607984219</v>
      </c>
      <c r="Q192" s="5"/>
      <c r="R192" s="3"/>
      <c r="S192" s="5"/>
      <c r="T192" s="3"/>
      <c r="U192" s="60">
        <v>3</v>
      </c>
      <c r="V192" s="60">
        <v>1</v>
      </c>
      <c r="W192" s="63">
        <f>I192-48.5</f>
        <v>0.987239520652615</v>
      </c>
      <c r="X192" s="63">
        <f>(1.9+P192)</f>
        <v>-3.6144826079842187</v>
      </c>
      <c r="Y192" t="str">
        <f t="shared" si="28"/>
        <v>OK</v>
      </c>
    </row>
    <row r="193" spans="2:25" ht="12.75">
      <c r="B193" s="51"/>
      <c r="C193" s="54" t="s">
        <v>46</v>
      </c>
      <c r="D193" s="7"/>
      <c r="E193" s="91"/>
      <c r="F193" s="4">
        <v>2006</v>
      </c>
      <c r="G193" s="54">
        <v>30</v>
      </c>
      <c r="H193" s="51">
        <v>158.2</v>
      </c>
      <c r="I193" s="51">
        <f t="shared" si="29"/>
        <v>43.984129583233155</v>
      </c>
      <c r="J193" s="2"/>
      <c r="K193" s="2"/>
      <c r="L193" s="2"/>
      <c r="M193" s="3"/>
      <c r="N193" s="60">
        <v>1</v>
      </c>
      <c r="O193" s="51">
        <v>0.43</v>
      </c>
      <c r="P193" s="51">
        <f t="shared" si="30"/>
        <v>-7.330630888408269</v>
      </c>
      <c r="Q193" s="5"/>
      <c r="R193" s="3"/>
      <c r="S193" s="5"/>
      <c r="T193" s="3"/>
      <c r="U193" s="60">
        <v>2</v>
      </c>
      <c r="V193" s="60"/>
      <c r="W193" s="63">
        <f>I193-38.5</f>
        <v>5.484129583233155</v>
      </c>
      <c r="X193" s="63">
        <f>(11.9+P193)</f>
        <v>4.569369111591731</v>
      </c>
      <c r="Y193" t="str">
        <f t="shared" si="28"/>
        <v>OK</v>
      </c>
    </row>
    <row r="194" spans="1:25" ht="12.75">
      <c r="A194">
        <v>113</v>
      </c>
      <c r="B194" s="54" t="s">
        <v>40</v>
      </c>
      <c r="C194" s="54" t="s">
        <v>45</v>
      </c>
      <c r="D194" s="7"/>
      <c r="E194" s="90" t="s">
        <v>39</v>
      </c>
      <c r="F194" s="4">
        <v>2006</v>
      </c>
      <c r="G194" s="54">
        <v>33</v>
      </c>
      <c r="H194" s="51">
        <v>227.6</v>
      </c>
      <c r="I194" s="51">
        <f t="shared" si="29"/>
        <v>47.143445154460665</v>
      </c>
      <c r="J194" s="2"/>
      <c r="K194" s="2"/>
      <c r="L194" s="2"/>
      <c r="M194" s="3"/>
      <c r="N194" s="60">
        <v>3</v>
      </c>
      <c r="O194" s="51">
        <v>0.45</v>
      </c>
      <c r="P194" s="51">
        <f t="shared" si="30"/>
        <v>-6.935749724493126</v>
      </c>
      <c r="Q194" s="5"/>
      <c r="R194" s="3"/>
      <c r="S194" s="5"/>
      <c r="T194" s="3"/>
      <c r="U194" s="60">
        <v>4</v>
      </c>
      <c r="V194" s="49">
        <v>3</v>
      </c>
      <c r="W194" s="63">
        <f>I194-48.5</f>
        <v>-1.3565548455393355</v>
      </c>
      <c r="X194" s="63">
        <f>(1.9+P194)</f>
        <v>-5.035749724493126</v>
      </c>
      <c r="Y194" t="str">
        <f t="shared" si="28"/>
        <v>OK</v>
      </c>
    </row>
    <row r="195" spans="2:25" ht="12.75">
      <c r="B195" s="51"/>
      <c r="C195" s="54" t="s">
        <v>46</v>
      </c>
      <c r="D195" s="7"/>
      <c r="E195" s="91"/>
      <c r="F195" s="4">
        <v>2006</v>
      </c>
      <c r="G195" s="54">
        <v>30</v>
      </c>
      <c r="H195" s="51">
        <v>67.6</v>
      </c>
      <c r="I195" s="51">
        <f t="shared" si="29"/>
        <v>36.59893391883272</v>
      </c>
      <c r="J195" s="2"/>
      <c r="K195" s="2"/>
      <c r="L195" s="2"/>
      <c r="M195" s="3"/>
      <c r="N195" s="60">
        <v>3</v>
      </c>
      <c r="O195" s="51">
        <v>0.17</v>
      </c>
      <c r="P195" s="51">
        <f t="shared" si="30"/>
        <v>-15.39102157243452</v>
      </c>
      <c r="Q195" s="5"/>
      <c r="R195" s="3"/>
      <c r="S195" s="5"/>
      <c r="T195" s="3"/>
      <c r="U195" s="60">
        <v>3</v>
      </c>
      <c r="V195" s="60"/>
      <c r="W195" s="63">
        <f>I195-38.5</f>
        <v>-1.9010660811672793</v>
      </c>
      <c r="X195" s="63">
        <f>(11.9+P195)</f>
        <v>-3.4910215724345193</v>
      </c>
      <c r="Y195" t="str">
        <f t="shared" si="28"/>
        <v>OK</v>
      </c>
    </row>
    <row r="196" spans="1:25" ht="12.75">
      <c r="A196">
        <v>114</v>
      </c>
      <c r="B196" s="51" t="s">
        <v>41</v>
      </c>
      <c r="C196" s="54" t="s">
        <v>45</v>
      </c>
      <c r="D196" s="7"/>
      <c r="E196" s="90" t="s">
        <v>39</v>
      </c>
      <c r="F196" s="4">
        <v>2006</v>
      </c>
      <c r="G196" s="54">
        <v>33</v>
      </c>
      <c r="H196" s="51">
        <v>282.2</v>
      </c>
      <c r="I196" s="51">
        <f t="shared" si="29"/>
        <v>49.01114018836658</v>
      </c>
      <c r="J196" s="2"/>
      <c r="K196" s="2"/>
      <c r="L196" s="2"/>
      <c r="M196" s="3"/>
      <c r="N196" s="60">
        <v>2</v>
      </c>
      <c r="O196" s="51">
        <v>0.529</v>
      </c>
      <c r="P196" s="51">
        <f t="shared" si="30"/>
        <v>-5.530886559296285</v>
      </c>
      <c r="Q196" s="5"/>
      <c r="R196" s="3"/>
      <c r="S196" s="5"/>
      <c r="T196" s="3"/>
      <c r="U196" s="60">
        <v>3</v>
      </c>
      <c r="V196" s="60">
        <v>2</v>
      </c>
      <c r="W196" s="63">
        <f>I196-48.5</f>
        <v>0.511140188366582</v>
      </c>
      <c r="X196" s="63">
        <f>(1.9+P196)</f>
        <v>-3.6308865592962847</v>
      </c>
      <c r="Y196" t="str">
        <f t="shared" si="28"/>
        <v>OK</v>
      </c>
    </row>
    <row r="197" spans="2:25" ht="12.75">
      <c r="B197" s="51"/>
      <c r="C197" s="54" t="s">
        <v>46</v>
      </c>
      <c r="D197" s="7"/>
      <c r="E197" s="91"/>
      <c r="F197" s="4">
        <v>2006</v>
      </c>
      <c r="G197" s="54">
        <v>30</v>
      </c>
      <c r="H197" s="51">
        <v>103.2</v>
      </c>
      <c r="I197" s="51">
        <f t="shared" si="29"/>
        <v>40.27359394582385</v>
      </c>
      <c r="J197" s="2"/>
      <c r="K197" s="2"/>
      <c r="L197" s="2"/>
      <c r="M197" s="3"/>
      <c r="N197" s="60">
        <v>2</v>
      </c>
      <c r="O197" s="51">
        <v>0.29</v>
      </c>
      <c r="P197" s="51">
        <f t="shared" si="30"/>
        <v>-10.752040042020878</v>
      </c>
      <c r="Q197" s="5"/>
      <c r="R197" s="3"/>
      <c r="S197" s="5"/>
      <c r="T197" s="3"/>
      <c r="U197" s="60">
        <v>2</v>
      </c>
      <c r="V197" s="60"/>
      <c r="W197" s="63">
        <f>I197-38.5</f>
        <v>1.7735939458238477</v>
      </c>
      <c r="X197" s="63">
        <f>(11.9+P197)</f>
        <v>1.147959957979122</v>
      </c>
      <c r="Y197" t="str">
        <f t="shared" si="28"/>
        <v>OK</v>
      </c>
    </row>
    <row r="198" spans="1:25" ht="12.75">
      <c r="A198">
        <v>115</v>
      </c>
      <c r="B198" s="51" t="s">
        <v>41</v>
      </c>
      <c r="C198" s="54" t="s">
        <v>45</v>
      </c>
      <c r="D198" s="7"/>
      <c r="E198" s="90" t="s">
        <v>39</v>
      </c>
      <c r="F198" s="4">
        <v>2006</v>
      </c>
      <c r="G198" s="54">
        <v>33</v>
      </c>
      <c r="H198" s="51">
        <v>257.5</v>
      </c>
      <c r="I198" s="51">
        <f t="shared" si="29"/>
        <v>48.2155446675442</v>
      </c>
      <c r="J198" s="2"/>
      <c r="K198" s="2"/>
      <c r="L198" s="2"/>
      <c r="M198" s="3"/>
      <c r="N198" s="60">
        <v>3</v>
      </c>
      <c r="O198" s="51">
        <v>0.34</v>
      </c>
      <c r="P198" s="51">
        <f t="shared" si="30"/>
        <v>-9.370421659154896</v>
      </c>
      <c r="Q198" s="5"/>
      <c r="R198" s="3"/>
      <c r="S198" s="5"/>
      <c r="T198" s="3"/>
      <c r="U198" s="60">
        <v>4</v>
      </c>
      <c r="V198" s="60">
        <v>2</v>
      </c>
      <c r="W198" s="63">
        <f>I198-48.5</f>
        <v>-0.28445533245579924</v>
      </c>
      <c r="X198" s="63">
        <f>(1.9+P198)</f>
        <v>-7.470421659154896</v>
      </c>
      <c r="Y198" t="str">
        <f t="shared" si="28"/>
        <v>OK</v>
      </c>
    </row>
    <row r="199" spans="2:25" ht="12.75">
      <c r="B199" s="51"/>
      <c r="C199" s="54" t="s">
        <v>46</v>
      </c>
      <c r="D199" s="7"/>
      <c r="E199" s="91"/>
      <c r="F199" s="4">
        <v>2006</v>
      </c>
      <c r="G199" s="54">
        <v>30</v>
      </c>
      <c r="H199" s="51">
        <v>147.6</v>
      </c>
      <c r="I199" s="51">
        <f t="shared" si="29"/>
        <v>43.381727149740456</v>
      </c>
      <c r="J199" s="2"/>
      <c r="K199" s="2"/>
      <c r="L199" s="2"/>
      <c r="M199" s="3"/>
      <c r="N199" s="60">
        <v>2</v>
      </c>
      <c r="O199" s="51">
        <v>0.39</v>
      </c>
      <c r="P199" s="51">
        <f t="shared" si="30"/>
        <v>-8.178707859470016</v>
      </c>
      <c r="Q199" s="5"/>
      <c r="R199" s="3"/>
      <c r="S199" s="5"/>
      <c r="T199" s="3"/>
      <c r="U199" s="60">
        <v>2</v>
      </c>
      <c r="V199" s="60"/>
      <c r="W199" s="63">
        <f>I199-38.5</f>
        <v>4.881727149740456</v>
      </c>
      <c r="X199" s="63">
        <f>(11.9+P199)</f>
        <v>3.721292140529984</v>
      </c>
      <c r="Y199" t="str">
        <f t="shared" si="28"/>
        <v>OK</v>
      </c>
    </row>
    <row r="200" spans="1:25" ht="12.75">
      <c r="A200">
        <v>116</v>
      </c>
      <c r="B200" s="51" t="s">
        <v>41</v>
      </c>
      <c r="C200" s="54" t="s">
        <v>45</v>
      </c>
      <c r="D200" s="7"/>
      <c r="E200" s="90" t="s">
        <v>39</v>
      </c>
      <c r="F200" s="4">
        <v>2006</v>
      </c>
      <c r="G200" s="54">
        <v>33</v>
      </c>
      <c r="H200" s="51">
        <v>230.7</v>
      </c>
      <c r="I200" s="51">
        <f t="shared" si="29"/>
        <v>47.26095189042187</v>
      </c>
      <c r="J200" s="2"/>
      <c r="K200" s="2"/>
      <c r="L200" s="2"/>
      <c r="M200" s="3"/>
      <c r="N200" s="60">
        <v>3</v>
      </c>
      <c r="O200" s="51">
        <v>0.354</v>
      </c>
      <c r="P200" s="51">
        <f t="shared" si="30"/>
        <v>-9.019934759484244</v>
      </c>
      <c r="Q200" s="5"/>
      <c r="R200" s="3"/>
      <c r="S200" s="5"/>
      <c r="T200" s="3"/>
      <c r="U200" s="60">
        <v>4</v>
      </c>
      <c r="V200" s="60">
        <v>1</v>
      </c>
      <c r="W200" s="63">
        <f>I200-48.5</f>
        <v>-1.2390481095781283</v>
      </c>
      <c r="X200" s="63">
        <f>(1.9+P200)</f>
        <v>-7.119934759484243</v>
      </c>
      <c r="Y200" t="str">
        <f t="shared" si="28"/>
        <v>OK</v>
      </c>
    </row>
    <row r="201" spans="2:25" ht="12.75">
      <c r="B201" s="51"/>
      <c r="C201" s="54" t="s">
        <v>46</v>
      </c>
      <c r="D201" s="7"/>
      <c r="E201" s="91"/>
      <c r="F201" s="4">
        <v>2006</v>
      </c>
      <c r="G201" s="54">
        <v>30</v>
      </c>
      <c r="H201" s="51">
        <v>154.5</v>
      </c>
      <c r="I201" s="51">
        <f t="shared" si="29"/>
        <v>43.77856967521707</v>
      </c>
      <c r="J201" s="2"/>
      <c r="K201" s="2"/>
      <c r="L201" s="2"/>
      <c r="M201" s="3"/>
      <c r="N201" s="60">
        <v>1</v>
      </c>
      <c r="O201" s="51">
        <v>0.46</v>
      </c>
      <c r="P201" s="51">
        <f t="shared" si="30"/>
        <v>-6.744843366368518</v>
      </c>
      <c r="Q201" s="5"/>
      <c r="R201" s="3"/>
      <c r="S201" s="5"/>
      <c r="T201" s="3"/>
      <c r="U201" s="60">
        <v>1</v>
      </c>
      <c r="V201" s="60"/>
      <c r="W201" s="63">
        <f>I201-38.5</f>
        <v>5.278569675217071</v>
      </c>
      <c r="X201" s="63">
        <f>(11.9+P201)</f>
        <v>5.155156633631482</v>
      </c>
      <c r="Y201" t="str">
        <f t="shared" si="28"/>
        <v>OK</v>
      </c>
    </row>
    <row r="202" spans="1:25" ht="12.75">
      <c r="A202">
        <v>117</v>
      </c>
      <c r="B202" s="51" t="s">
        <v>41</v>
      </c>
      <c r="C202" s="54" t="s">
        <v>45</v>
      </c>
      <c r="D202" s="7"/>
      <c r="E202" s="90" t="s">
        <v>39</v>
      </c>
      <c r="F202" s="4">
        <v>2006</v>
      </c>
      <c r="G202" s="54">
        <v>33</v>
      </c>
      <c r="H202" s="51">
        <v>244</v>
      </c>
      <c r="I202" s="51">
        <f t="shared" si="29"/>
        <v>47.747796526774586</v>
      </c>
      <c r="J202" s="2"/>
      <c r="K202" s="2"/>
      <c r="L202" s="2"/>
      <c r="M202" s="3"/>
      <c r="N202" s="60">
        <v>3</v>
      </c>
      <c r="O202" s="51">
        <v>0.363</v>
      </c>
      <c r="P202" s="51">
        <f t="shared" si="30"/>
        <v>-8.80186749927775</v>
      </c>
      <c r="Q202" s="5"/>
      <c r="R202" s="3"/>
      <c r="S202" s="5"/>
      <c r="T202" s="3"/>
      <c r="U202" s="60">
        <v>4</v>
      </c>
      <c r="V202" s="60">
        <v>1</v>
      </c>
      <c r="W202" s="63">
        <f>I202-48.5</f>
        <v>-0.7522034732254141</v>
      </c>
      <c r="X202" s="63">
        <f>(1.9+P202)</f>
        <v>-6.901867499277749</v>
      </c>
      <c r="Y202" t="str">
        <f t="shared" si="28"/>
        <v>OK</v>
      </c>
    </row>
    <row r="203" spans="2:25" ht="12.75">
      <c r="B203" s="51"/>
      <c r="C203" s="54" t="s">
        <v>46</v>
      </c>
      <c r="D203" s="7"/>
      <c r="E203" s="91"/>
      <c r="F203" s="4">
        <v>2006</v>
      </c>
      <c r="G203" s="54">
        <v>30</v>
      </c>
      <c r="H203" s="51">
        <v>153</v>
      </c>
      <c r="I203" s="51">
        <f t="shared" si="29"/>
        <v>43.69382861635198</v>
      </c>
      <c r="J203" s="2"/>
      <c r="K203" s="2"/>
      <c r="L203" s="2"/>
      <c r="M203" s="3"/>
      <c r="N203" s="60">
        <v>1</v>
      </c>
      <c r="O203" s="51">
        <v>0.448</v>
      </c>
      <c r="P203" s="51">
        <f t="shared" si="30"/>
        <v>-6.97443972003712</v>
      </c>
      <c r="Q203" s="5"/>
      <c r="R203" s="3"/>
      <c r="S203" s="5"/>
      <c r="T203" s="3"/>
      <c r="U203" s="60">
        <v>2</v>
      </c>
      <c r="V203" s="60"/>
      <c r="W203" s="63">
        <f>I203-38.5</f>
        <v>5.193828616351979</v>
      </c>
      <c r="X203" s="63">
        <f>(11.9+P203)</f>
        <v>4.92556027996288</v>
      </c>
      <c r="Y203" t="str">
        <f t="shared" si="28"/>
        <v>OK</v>
      </c>
    </row>
    <row r="204" spans="1:25" ht="12.75">
      <c r="A204">
        <v>118</v>
      </c>
      <c r="B204" s="51" t="s">
        <v>40</v>
      </c>
      <c r="C204" s="51" t="s">
        <v>47</v>
      </c>
      <c r="D204" s="7"/>
      <c r="E204" s="90" t="s">
        <v>39</v>
      </c>
      <c r="F204" s="4">
        <v>2006</v>
      </c>
      <c r="G204" s="51">
        <v>30</v>
      </c>
      <c r="H204" s="51">
        <v>79.1</v>
      </c>
      <c r="I204" s="51">
        <f t="shared" si="29"/>
        <v>37.96352966995353</v>
      </c>
      <c r="J204" s="2"/>
      <c r="K204" s="2"/>
      <c r="L204" s="2"/>
      <c r="M204" s="3"/>
      <c r="N204" s="60">
        <v>3</v>
      </c>
      <c r="O204" s="51">
        <v>0.22</v>
      </c>
      <c r="P204" s="51">
        <f t="shared" si="30"/>
        <v>-13.151546383555875</v>
      </c>
      <c r="Q204" s="5"/>
      <c r="R204" s="3"/>
      <c r="S204" s="5"/>
      <c r="T204" s="3"/>
      <c r="U204" s="60">
        <v>3</v>
      </c>
      <c r="V204" s="60">
        <v>3</v>
      </c>
      <c r="W204" s="63">
        <f>I204-38.5</f>
        <v>-0.5364703300464697</v>
      </c>
      <c r="X204" s="63">
        <f>(11.9+P204)</f>
        <v>-1.2515463835558744</v>
      </c>
      <c r="Y204" t="str">
        <f t="shared" si="28"/>
        <v>OK</v>
      </c>
    </row>
    <row r="205" spans="1:25" ht="12.75">
      <c r="A205">
        <v>119</v>
      </c>
      <c r="B205" s="51" t="s">
        <v>41</v>
      </c>
      <c r="C205" s="54" t="s">
        <v>45</v>
      </c>
      <c r="D205" s="7"/>
      <c r="E205" s="91"/>
      <c r="F205" s="4">
        <v>2006</v>
      </c>
      <c r="G205" s="54">
        <v>33</v>
      </c>
      <c r="H205" s="51">
        <v>106.5</v>
      </c>
      <c r="I205" s="51">
        <f t="shared" si="29"/>
        <v>40.546992155495126</v>
      </c>
      <c r="J205" s="2"/>
      <c r="K205" s="2"/>
      <c r="L205" s="2"/>
      <c r="M205" s="3"/>
      <c r="N205" s="60">
        <v>4</v>
      </c>
      <c r="O205" s="51">
        <v>0.286</v>
      </c>
      <c r="P205" s="51">
        <f t="shared" si="30"/>
        <v>-10.87267933741914</v>
      </c>
      <c r="Q205" s="5"/>
      <c r="R205" s="3"/>
      <c r="S205" s="5"/>
      <c r="T205" s="3"/>
      <c r="U205" s="60">
        <v>4</v>
      </c>
      <c r="V205" s="60">
        <v>2</v>
      </c>
      <c r="W205" s="63">
        <f>I205-48.5</f>
        <v>-7.953007844504874</v>
      </c>
      <c r="X205" s="63">
        <f>(1.9+P205)</f>
        <v>-8.97267933741914</v>
      </c>
      <c r="Y205" t="str">
        <f t="shared" si="28"/>
        <v>OK</v>
      </c>
    </row>
    <row r="206" spans="2:25" ht="12.75">
      <c r="B206" s="51"/>
      <c r="C206" s="54" t="s">
        <v>46</v>
      </c>
      <c r="D206" s="7"/>
      <c r="E206" s="7"/>
      <c r="F206" s="4">
        <v>2006</v>
      </c>
      <c r="G206" s="54">
        <v>30</v>
      </c>
      <c r="H206" s="51">
        <v>97.2</v>
      </c>
      <c r="I206" s="51">
        <f t="shared" si="29"/>
        <v>39.753325298525496</v>
      </c>
      <c r="J206" s="2"/>
      <c r="K206" s="2"/>
      <c r="L206" s="2"/>
      <c r="M206" s="3"/>
      <c r="N206" s="60">
        <v>2</v>
      </c>
      <c r="O206" s="51">
        <v>0.287</v>
      </c>
      <c r="P206" s="51">
        <f t="shared" si="30"/>
        <v>-10.842362065320154</v>
      </c>
      <c r="Q206" s="5"/>
      <c r="R206" s="3"/>
      <c r="S206" s="5"/>
      <c r="T206" s="3"/>
      <c r="U206" s="60">
        <v>2</v>
      </c>
      <c r="V206" s="60"/>
      <c r="W206" s="63">
        <f>I206-38.5</f>
        <v>1.2533252985254961</v>
      </c>
      <c r="X206" s="63">
        <f>(11.9+P206)</f>
        <v>1.0576379346798461</v>
      </c>
      <c r="Y206" t="str">
        <f t="shared" si="28"/>
        <v>OK</v>
      </c>
    </row>
    <row r="207" spans="1:24" ht="12.75">
      <c r="A207">
        <v>120</v>
      </c>
      <c r="B207" s="51" t="s">
        <v>40</v>
      </c>
      <c r="C207" s="54" t="s">
        <v>45</v>
      </c>
      <c r="D207" s="7"/>
      <c r="E207" s="90" t="s">
        <v>39</v>
      </c>
      <c r="F207" s="4">
        <v>2006</v>
      </c>
      <c r="G207" s="51" t="s">
        <v>59</v>
      </c>
      <c r="H207" s="51" t="s">
        <v>60</v>
      </c>
      <c r="I207" s="51"/>
      <c r="J207" s="2"/>
      <c r="K207" s="2"/>
      <c r="L207" s="2"/>
      <c r="M207" s="3"/>
      <c r="N207" s="60" t="s">
        <v>60</v>
      </c>
      <c r="O207" s="51" t="s">
        <v>60</v>
      </c>
      <c r="P207" s="51"/>
      <c r="Q207" s="5"/>
      <c r="R207" s="3"/>
      <c r="S207" s="5"/>
      <c r="T207" s="3"/>
      <c r="U207" s="60" t="s">
        <v>60</v>
      </c>
      <c r="V207" s="60">
        <v>3</v>
      </c>
      <c r="W207" s="63"/>
      <c r="X207" s="63"/>
    </row>
    <row r="208" spans="2:25" ht="12.75">
      <c r="B208" s="51"/>
      <c r="C208" s="54" t="s">
        <v>46</v>
      </c>
      <c r="D208" s="7"/>
      <c r="E208" s="91"/>
      <c r="F208" s="4">
        <v>2006</v>
      </c>
      <c r="G208" s="51">
        <v>29</v>
      </c>
      <c r="H208" s="51">
        <v>81.6</v>
      </c>
      <c r="I208" s="51">
        <f t="shared" si="29"/>
        <v>38.23380317507722</v>
      </c>
      <c r="J208" s="2"/>
      <c r="K208" s="2"/>
      <c r="L208" s="2"/>
      <c r="M208" s="3"/>
      <c r="N208" s="60">
        <v>3</v>
      </c>
      <c r="O208" s="51">
        <v>0.242</v>
      </c>
      <c r="P208" s="51">
        <f t="shared" si="30"/>
        <v>-12.323692680391375</v>
      </c>
      <c r="Q208" s="5"/>
      <c r="R208" s="3"/>
      <c r="S208" s="5"/>
      <c r="T208" s="3"/>
      <c r="U208" s="60">
        <v>3</v>
      </c>
      <c r="V208" s="60"/>
      <c r="W208" s="63">
        <f>I208-38.5</f>
        <v>-0.26619682492277974</v>
      </c>
      <c r="X208" s="63">
        <f>(11.9+P208)</f>
        <v>-0.4236926803913743</v>
      </c>
      <c r="Y208" t="str">
        <f t="shared" si="28"/>
        <v>OK</v>
      </c>
    </row>
    <row r="209" spans="1:26" ht="12.75">
      <c r="A209">
        <v>121</v>
      </c>
      <c r="B209" s="51" t="s">
        <v>41</v>
      </c>
      <c r="C209" s="54" t="s">
        <v>45</v>
      </c>
      <c r="D209" s="7"/>
      <c r="E209" s="90" t="s">
        <v>39</v>
      </c>
      <c r="F209" s="4">
        <v>2006</v>
      </c>
      <c r="G209" s="51">
        <v>29</v>
      </c>
      <c r="H209" s="51">
        <v>77.1</v>
      </c>
      <c r="I209" s="51">
        <f t="shared" si="29"/>
        <v>37.74108756101914</v>
      </c>
      <c r="J209" s="2"/>
      <c r="K209" s="2"/>
      <c r="L209" s="2"/>
      <c r="M209" s="3"/>
      <c r="N209" s="60">
        <v>4</v>
      </c>
      <c r="O209" s="51">
        <v>0.264</v>
      </c>
      <c r="P209" s="51">
        <f t="shared" si="30"/>
        <v>-11.56792146260338</v>
      </c>
      <c r="Q209" s="5"/>
      <c r="R209" s="3"/>
      <c r="S209" s="5"/>
      <c r="T209" s="3"/>
      <c r="U209" s="60">
        <v>4</v>
      </c>
      <c r="V209" s="60">
        <v>2</v>
      </c>
      <c r="W209" s="63">
        <f>I209-48.5</f>
        <v>-10.758912438980857</v>
      </c>
      <c r="X209" s="64">
        <f>(1.9+P209)</f>
        <v>-9.66792146260338</v>
      </c>
      <c r="Y209" t="str">
        <f t="shared" si="28"/>
        <v>Not OK</v>
      </c>
      <c r="Z209">
        <f>IF(Y209="Not OK",X209-W209)</f>
        <v>1.090990976377478</v>
      </c>
    </row>
    <row r="210" spans="2:26" ht="12.75">
      <c r="B210" s="51"/>
      <c r="C210" s="54" t="s">
        <v>46</v>
      </c>
      <c r="D210" s="7"/>
      <c r="E210" s="91"/>
      <c r="F210" s="4">
        <v>2006</v>
      </c>
      <c r="G210" s="51">
        <v>30</v>
      </c>
      <c r="H210" s="51">
        <v>81.3</v>
      </c>
      <c r="I210" s="51">
        <f t="shared" si="29"/>
        <v>38.20181091188137</v>
      </c>
      <c r="J210" s="2"/>
      <c r="K210" s="2"/>
      <c r="L210" s="2"/>
      <c r="M210" s="3"/>
      <c r="N210" s="60">
        <v>3</v>
      </c>
      <c r="O210" s="51">
        <v>0.247</v>
      </c>
      <c r="P210" s="51">
        <f t="shared" si="30"/>
        <v>-12.146060934806686</v>
      </c>
      <c r="Q210" s="5"/>
      <c r="R210" s="3"/>
      <c r="S210" s="5"/>
      <c r="T210" s="3"/>
      <c r="U210" s="60">
        <v>3</v>
      </c>
      <c r="V210" s="60"/>
      <c r="W210" s="63">
        <f>I210-38.5</f>
        <v>-0.2981890881186331</v>
      </c>
      <c r="X210" s="64">
        <f>(11.9+P210)</f>
        <v>-0.24606093480668534</v>
      </c>
      <c r="Y210" t="str">
        <f t="shared" si="28"/>
        <v>Not OK</v>
      </c>
      <c r="Z210">
        <f>IF(Y210="Not OK",X210-W210)</f>
        <v>0.052128153311947756</v>
      </c>
    </row>
    <row r="211" spans="1:26" ht="12.75">
      <c r="A211">
        <v>122</v>
      </c>
      <c r="B211" s="51" t="s">
        <v>41</v>
      </c>
      <c r="C211" s="54" t="s">
        <v>45</v>
      </c>
      <c r="D211" s="7"/>
      <c r="E211" s="90" t="s">
        <v>39</v>
      </c>
      <c r="F211" s="4">
        <v>2006</v>
      </c>
      <c r="G211" s="51">
        <v>29</v>
      </c>
      <c r="H211" s="51">
        <v>88.2</v>
      </c>
      <c r="I211" s="51">
        <f t="shared" si="29"/>
        <v>38.90937170263639</v>
      </c>
      <c r="J211" s="2"/>
      <c r="K211" s="2"/>
      <c r="L211" s="2"/>
      <c r="M211" s="3"/>
      <c r="N211" s="60">
        <v>4</v>
      </c>
      <c r="O211" s="51">
        <v>0.323</v>
      </c>
      <c r="P211" s="51">
        <f t="shared" si="30"/>
        <v>-9.815949553377942</v>
      </c>
      <c r="Q211" s="5"/>
      <c r="R211" s="3"/>
      <c r="S211" s="5"/>
      <c r="T211" s="3"/>
      <c r="U211" s="60">
        <v>4</v>
      </c>
      <c r="V211" s="60">
        <v>2</v>
      </c>
      <c r="W211" s="63">
        <f>I211-48.5</f>
        <v>-9.590628297363608</v>
      </c>
      <c r="X211" s="64">
        <f>(1.9+P211)</f>
        <v>-7.915949553377942</v>
      </c>
      <c r="Y211" t="str">
        <f t="shared" si="28"/>
        <v>Not OK</v>
      </c>
      <c r="Z211">
        <f>IF(Y211="Not OK",X211-W211)</f>
        <v>1.674678743985666</v>
      </c>
    </row>
    <row r="212" spans="2:26" ht="12.75">
      <c r="B212" s="51"/>
      <c r="C212" s="54" t="s">
        <v>46</v>
      </c>
      <c r="D212" s="7"/>
      <c r="E212" s="91"/>
      <c r="F212" s="4">
        <v>2006</v>
      </c>
      <c r="G212" s="51">
        <v>30</v>
      </c>
      <c r="H212" s="51">
        <v>86.9</v>
      </c>
      <c r="I212" s="51">
        <f t="shared" si="29"/>
        <v>38.78039552897333</v>
      </c>
      <c r="J212" s="2"/>
      <c r="K212" s="2"/>
      <c r="L212" s="2"/>
      <c r="M212" s="3"/>
      <c r="N212" s="60">
        <v>2</v>
      </c>
      <c r="O212" s="51">
        <v>0.287</v>
      </c>
      <c r="P212" s="51">
        <f t="shared" si="30"/>
        <v>-10.842362065320154</v>
      </c>
      <c r="Q212" s="5"/>
      <c r="R212" s="3"/>
      <c r="S212" s="5"/>
      <c r="T212" s="3"/>
      <c r="U212" s="60">
        <v>2</v>
      </c>
      <c r="V212" s="60"/>
      <c r="W212" s="63">
        <f>I212-38.5</f>
        <v>0.28039552897332953</v>
      </c>
      <c r="X212" s="63">
        <f>(11.9+P212)</f>
        <v>1.0576379346798461</v>
      </c>
      <c r="Y212" t="str">
        <f t="shared" si="28"/>
        <v>Not OK</v>
      </c>
      <c r="Z212">
        <f>IF(Y212="Not OK",X212-W212)</f>
        <v>0.7772424057065166</v>
      </c>
    </row>
    <row r="213" spans="1:26" ht="12.75">
      <c r="A213">
        <v>123</v>
      </c>
      <c r="B213" s="51" t="s">
        <v>41</v>
      </c>
      <c r="C213" s="54" t="s">
        <v>45</v>
      </c>
      <c r="D213" s="7"/>
      <c r="E213" s="90" t="s">
        <v>39</v>
      </c>
      <c r="F213" s="4">
        <v>2006</v>
      </c>
      <c r="G213" s="51">
        <v>29</v>
      </c>
      <c r="H213" s="51">
        <v>86.5</v>
      </c>
      <c r="I213" s="51">
        <f t="shared" si="29"/>
        <v>38.74032214929628</v>
      </c>
      <c r="J213" s="2"/>
      <c r="K213" s="2"/>
      <c r="L213" s="2"/>
      <c r="M213" s="3"/>
      <c r="N213" s="60">
        <v>4</v>
      </c>
      <c r="O213" s="51">
        <v>0.306</v>
      </c>
      <c r="P213" s="51">
        <f t="shared" si="30"/>
        <v>-10.2855714703684</v>
      </c>
      <c r="Q213" s="5"/>
      <c r="R213" s="3"/>
      <c r="S213" s="5"/>
      <c r="T213" s="3"/>
      <c r="U213" s="60">
        <v>4</v>
      </c>
      <c r="V213" s="60">
        <v>2</v>
      </c>
      <c r="W213" s="63">
        <f>I213-48.5</f>
        <v>-9.759677850703717</v>
      </c>
      <c r="X213" s="64">
        <f>(1.9+P213)</f>
        <v>-8.385571470368399</v>
      </c>
      <c r="Y213" t="str">
        <f t="shared" si="28"/>
        <v>Not OK</v>
      </c>
      <c r="Z213">
        <f>IF(Y213="Not OK",X213-W213)</f>
        <v>1.3741063803353182</v>
      </c>
    </row>
    <row r="214" spans="2:25" ht="12.75">
      <c r="B214" s="51"/>
      <c r="C214" s="54" t="s">
        <v>46</v>
      </c>
      <c r="D214" s="7"/>
      <c r="E214" s="91"/>
      <c r="F214" s="4">
        <v>2006</v>
      </c>
      <c r="G214" s="51">
        <v>30</v>
      </c>
      <c r="H214" s="51">
        <v>91.52</v>
      </c>
      <c r="I214" s="51">
        <f t="shared" si="29"/>
        <v>39.23032022897898</v>
      </c>
      <c r="J214" s="2"/>
      <c r="K214" s="2"/>
      <c r="L214" s="2"/>
      <c r="M214" s="3"/>
      <c r="N214" s="60">
        <v>2</v>
      </c>
      <c r="O214" s="51">
        <v>0.26</v>
      </c>
      <c r="P214" s="51">
        <f t="shared" si="30"/>
        <v>-11.70053304058364</v>
      </c>
      <c r="Q214" s="5"/>
      <c r="R214" s="3"/>
      <c r="S214" s="5"/>
      <c r="T214" s="3"/>
      <c r="U214" s="60">
        <v>2</v>
      </c>
      <c r="V214" s="60"/>
      <c r="W214" s="63">
        <f>I214-38.5</f>
        <v>0.7303202289789823</v>
      </c>
      <c r="X214" s="63">
        <f>(11.9+P214)</f>
        <v>0.19946695941636072</v>
      </c>
      <c r="Y214" t="str">
        <f t="shared" si="28"/>
        <v>OK</v>
      </c>
    </row>
    <row r="215" spans="1:26" ht="20.25" customHeight="1">
      <c r="A215">
        <v>124</v>
      </c>
      <c r="B215" s="51" t="s">
        <v>41</v>
      </c>
      <c r="C215" s="51" t="s">
        <v>46</v>
      </c>
      <c r="D215" s="7"/>
      <c r="E215" s="50" t="s">
        <v>39</v>
      </c>
      <c r="F215" s="4">
        <v>2006</v>
      </c>
      <c r="G215" s="51">
        <v>30</v>
      </c>
      <c r="H215" s="51">
        <v>108.8</v>
      </c>
      <c r="I215" s="51">
        <f t="shared" si="29"/>
        <v>40.732577907243225</v>
      </c>
      <c r="J215" s="2"/>
      <c r="K215" s="2"/>
      <c r="L215" s="2"/>
      <c r="M215" s="3"/>
      <c r="N215" s="60">
        <v>2</v>
      </c>
      <c r="O215" s="51">
        <v>0.343</v>
      </c>
      <c r="P215" s="51">
        <f t="shared" si="30"/>
        <v>-9.294117599144588</v>
      </c>
      <c r="Q215" s="5"/>
      <c r="R215" s="3"/>
      <c r="S215" s="5"/>
      <c r="T215" s="3"/>
      <c r="U215" s="60">
        <v>2</v>
      </c>
      <c r="V215" s="60">
        <v>2</v>
      </c>
      <c r="W215" s="63">
        <f>I215-38.5</f>
        <v>2.2325779072432255</v>
      </c>
      <c r="X215" s="63">
        <f>(11.9+P215)</f>
        <v>2.6058824008554122</v>
      </c>
      <c r="Y215" t="str">
        <f t="shared" si="28"/>
        <v>Not OK</v>
      </c>
      <c r="Z215">
        <f>IF(Y215="Not OK",X215-W215)</f>
        <v>0.37330449361218676</v>
      </c>
    </row>
    <row r="216" spans="1:26" ht="25.5">
      <c r="A216">
        <v>125</v>
      </c>
      <c r="B216" s="51" t="s">
        <v>41</v>
      </c>
      <c r="C216" s="51" t="s">
        <v>46</v>
      </c>
      <c r="D216" s="7"/>
      <c r="E216" s="50" t="s">
        <v>39</v>
      </c>
      <c r="F216" s="4">
        <v>2006</v>
      </c>
      <c r="G216" s="51">
        <v>30</v>
      </c>
      <c r="H216" s="51">
        <v>96.4</v>
      </c>
      <c r="I216" s="51">
        <f t="shared" si="29"/>
        <v>39.68154067805662</v>
      </c>
      <c r="J216" s="2"/>
      <c r="K216" s="2"/>
      <c r="L216" s="2"/>
      <c r="M216" s="3"/>
      <c r="N216" s="60">
        <v>2</v>
      </c>
      <c r="O216" s="51">
        <v>0.319</v>
      </c>
      <c r="P216" s="51">
        <f t="shared" si="30"/>
        <v>-9.924186338856378</v>
      </c>
      <c r="Q216" s="5"/>
      <c r="R216" s="3"/>
      <c r="S216" s="5"/>
      <c r="T216" s="3"/>
      <c r="U216" s="60">
        <v>2</v>
      </c>
      <c r="V216" s="60">
        <v>2</v>
      </c>
      <c r="W216" s="63">
        <f>I216-38.5</f>
        <v>1.1815406780566207</v>
      </c>
      <c r="X216" s="63">
        <f>(11.9+P216)</f>
        <v>1.9758136611436221</v>
      </c>
      <c r="Y216" t="str">
        <f t="shared" si="28"/>
        <v>Not OK</v>
      </c>
      <c r="Z216">
        <f>IF(Y216="Not OK",X216-W216)</f>
        <v>0.7942729830870014</v>
      </c>
    </row>
    <row r="217" spans="1:25" ht="12.75">
      <c r="A217">
        <v>126</v>
      </c>
      <c r="B217" s="51" t="s">
        <v>41</v>
      </c>
      <c r="C217" s="54" t="s">
        <v>45</v>
      </c>
      <c r="D217" s="7"/>
      <c r="E217" s="90" t="s">
        <v>39</v>
      </c>
      <c r="F217" s="4">
        <v>2006</v>
      </c>
      <c r="G217" s="51">
        <v>33</v>
      </c>
      <c r="H217" s="51">
        <v>170.1</v>
      </c>
      <c r="I217" s="51">
        <f t="shared" si="29"/>
        <v>44.614086272251384</v>
      </c>
      <c r="J217" s="2"/>
      <c r="K217" s="2"/>
      <c r="L217" s="2"/>
      <c r="M217" s="3"/>
      <c r="N217" s="60">
        <v>3</v>
      </c>
      <c r="O217" s="51">
        <v>0.303</v>
      </c>
      <c r="P217" s="51">
        <f t="shared" si="30"/>
        <v>-10.3711474299539</v>
      </c>
      <c r="Q217" s="5"/>
      <c r="R217" s="3"/>
      <c r="S217" s="5"/>
      <c r="T217" s="3"/>
      <c r="U217" s="60">
        <v>4</v>
      </c>
      <c r="V217" s="60">
        <v>2</v>
      </c>
      <c r="W217" s="63">
        <f>I217-48.5</f>
        <v>-3.8859137277486155</v>
      </c>
      <c r="X217" s="63">
        <f>(1.9+P217)</f>
        <v>-8.4711474299539</v>
      </c>
      <c r="Y217" t="str">
        <f t="shared" si="28"/>
        <v>OK</v>
      </c>
    </row>
    <row r="218" spans="2:25" ht="12.75">
      <c r="B218" s="51"/>
      <c r="C218" s="54" t="s">
        <v>46</v>
      </c>
      <c r="D218" s="7"/>
      <c r="E218" s="91"/>
      <c r="F218" s="4">
        <v>2006</v>
      </c>
      <c r="G218" s="51">
        <v>30</v>
      </c>
      <c r="H218" s="51">
        <v>145.1</v>
      </c>
      <c r="I218" s="51">
        <f t="shared" si="29"/>
        <v>43.23334824875472</v>
      </c>
      <c r="J218" s="2"/>
      <c r="K218" s="2"/>
      <c r="L218" s="2"/>
      <c r="M218" s="3"/>
      <c r="N218" s="60">
        <v>2</v>
      </c>
      <c r="O218" s="51">
        <v>0.39</v>
      </c>
      <c r="P218" s="51">
        <f t="shared" si="30"/>
        <v>-8.178707859470016</v>
      </c>
      <c r="Q218" s="5"/>
      <c r="R218" s="3"/>
      <c r="S218" s="5"/>
      <c r="T218" s="3"/>
      <c r="U218" s="60">
        <v>2</v>
      </c>
      <c r="V218" s="60"/>
      <c r="W218" s="63">
        <f>I218-38.5</f>
        <v>4.733348248754723</v>
      </c>
      <c r="X218" s="63">
        <f>(11.9+P218)</f>
        <v>3.721292140529984</v>
      </c>
      <c r="Y218" t="str">
        <f t="shared" si="28"/>
        <v>OK</v>
      </c>
    </row>
    <row r="219" spans="2:24" ht="12.75">
      <c r="B219" s="55"/>
      <c r="C219" s="58"/>
      <c r="D219" s="7"/>
      <c r="E219" s="7"/>
      <c r="F219" s="4"/>
      <c r="G219" s="48"/>
      <c r="H219" s="2"/>
      <c r="I219" s="2"/>
      <c r="J219" s="2"/>
      <c r="K219" s="2"/>
      <c r="L219" s="2"/>
      <c r="M219" s="3"/>
      <c r="N219" s="32"/>
      <c r="O219" s="5"/>
      <c r="P219" s="51"/>
      <c r="Q219" s="5"/>
      <c r="R219" s="3"/>
      <c r="S219" s="5"/>
      <c r="T219" s="3"/>
      <c r="U219" s="32"/>
      <c r="V219" s="6"/>
      <c r="W219" s="63"/>
      <c r="X219" s="63"/>
    </row>
    <row r="220" spans="2:24" ht="12.75">
      <c r="B220" s="56"/>
      <c r="C220" s="58"/>
      <c r="D220" s="7"/>
      <c r="E220" s="7"/>
      <c r="F220" s="4"/>
      <c r="G220" s="48"/>
      <c r="H220" s="2"/>
      <c r="I220" s="2"/>
      <c r="J220" s="2"/>
      <c r="K220" s="2"/>
      <c r="L220" s="2"/>
      <c r="M220" s="3"/>
      <c r="N220" s="32"/>
      <c r="O220" s="5"/>
      <c r="P220" s="51"/>
      <c r="Q220" s="5"/>
      <c r="R220" s="3"/>
      <c r="S220" s="5"/>
      <c r="T220" s="3"/>
      <c r="U220" s="32"/>
      <c r="V220" s="6"/>
      <c r="W220" s="63"/>
      <c r="X220" s="63"/>
    </row>
    <row r="221" spans="1:25" ht="12.75">
      <c r="A221">
        <v>127</v>
      </c>
      <c r="B221" s="51" t="s">
        <v>40</v>
      </c>
      <c r="C221" s="51" t="s">
        <v>48</v>
      </c>
      <c r="D221" s="7"/>
      <c r="E221" s="90" t="s">
        <v>39</v>
      </c>
      <c r="F221" s="4">
        <v>2006</v>
      </c>
      <c r="G221" s="51">
        <v>18</v>
      </c>
      <c r="H221" s="51">
        <v>14.4</v>
      </c>
      <c r="I221" s="51">
        <f aca="true" t="shared" si="31" ref="I221:I226">20*LOG(H221)</f>
        <v>23.167249841904997</v>
      </c>
      <c r="J221" s="2"/>
      <c r="K221" s="2"/>
      <c r="L221" s="2"/>
      <c r="M221" s="3"/>
      <c r="N221" s="60">
        <v>4</v>
      </c>
      <c r="O221" s="51">
        <v>0.037</v>
      </c>
      <c r="P221" s="51">
        <f>20*LOG(O221)</f>
        <v>-28.6359655186601</v>
      </c>
      <c r="Q221" s="5"/>
      <c r="R221" s="3"/>
      <c r="S221" s="5"/>
      <c r="T221" s="3"/>
      <c r="U221" s="60">
        <v>4</v>
      </c>
      <c r="V221" s="60">
        <v>4</v>
      </c>
      <c r="W221" s="63">
        <f aca="true" t="shared" si="32" ref="W221:W226">I221-41</f>
        <v>-17.832750158095003</v>
      </c>
      <c r="X221" s="64">
        <f>(9.4+P221)</f>
        <v>-19.2359655186601</v>
      </c>
      <c r="Y221" t="str">
        <f t="shared" si="28"/>
        <v>OK</v>
      </c>
    </row>
    <row r="222" spans="1:25" ht="12.75">
      <c r="A222">
        <v>128</v>
      </c>
      <c r="B222" s="51" t="s">
        <v>40</v>
      </c>
      <c r="C222" s="51" t="s">
        <v>49</v>
      </c>
      <c r="D222" s="7"/>
      <c r="E222" s="91"/>
      <c r="F222" s="4">
        <v>2006</v>
      </c>
      <c r="G222" s="51">
        <v>18</v>
      </c>
      <c r="H222" s="51">
        <v>29.1</v>
      </c>
      <c r="I222" s="51">
        <f t="shared" si="31"/>
        <v>29.27785977971815</v>
      </c>
      <c r="J222" s="2"/>
      <c r="K222" s="2"/>
      <c r="L222" s="2"/>
      <c r="M222" s="3"/>
      <c r="N222" s="60">
        <v>4</v>
      </c>
      <c r="O222" s="51">
        <v>0.074</v>
      </c>
      <c r="P222" s="51">
        <f>20*LOG(O222)</f>
        <v>-22.615365605380475</v>
      </c>
      <c r="Q222" s="5"/>
      <c r="R222" s="3"/>
      <c r="S222" s="5"/>
      <c r="T222" s="3"/>
      <c r="U222" s="60">
        <v>4</v>
      </c>
      <c r="V222" s="60">
        <v>4</v>
      </c>
      <c r="W222" s="63">
        <f t="shared" si="32"/>
        <v>-11.722140220281851</v>
      </c>
      <c r="X222" s="64">
        <f>(9.4+P222)</f>
        <v>-13.215365605380475</v>
      </c>
      <c r="Y222" t="str">
        <f t="shared" si="28"/>
        <v>OK</v>
      </c>
    </row>
    <row r="223" spans="1:25" ht="25.5">
      <c r="A223">
        <v>129</v>
      </c>
      <c r="B223" s="51" t="s">
        <v>40</v>
      </c>
      <c r="C223" s="51" t="s">
        <v>48</v>
      </c>
      <c r="D223" s="7"/>
      <c r="E223" s="50" t="s">
        <v>39</v>
      </c>
      <c r="F223" s="4">
        <v>2006</v>
      </c>
      <c r="G223" s="51">
        <v>18</v>
      </c>
      <c r="H223" s="51">
        <v>25.6</v>
      </c>
      <c r="I223" s="51">
        <f t="shared" si="31"/>
        <v>28.164799306236993</v>
      </c>
      <c r="J223" s="2"/>
      <c r="K223" s="2"/>
      <c r="L223" s="2"/>
      <c r="M223" s="3"/>
      <c r="N223" s="60">
        <v>4</v>
      </c>
      <c r="O223" s="51">
        <v>0.05</v>
      </c>
      <c r="P223" s="51">
        <f>20*LOG(O223)</f>
        <v>-26.020599913279625</v>
      </c>
      <c r="Q223" s="5"/>
      <c r="R223" s="3"/>
      <c r="S223" s="5"/>
      <c r="T223" s="3"/>
      <c r="U223" s="60">
        <v>4</v>
      </c>
      <c r="V223" s="60">
        <v>4</v>
      </c>
      <c r="W223" s="63">
        <f t="shared" si="32"/>
        <v>-12.835200693763007</v>
      </c>
      <c r="X223" s="64">
        <f>(9.4+P223)</f>
        <v>-16.620599913279626</v>
      </c>
      <c r="Y223" t="str">
        <f t="shared" si="28"/>
        <v>OK</v>
      </c>
    </row>
    <row r="224" spans="1:24" ht="25.5">
      <c r="A224">
        <v>130</v>
      </c>
      <c r="B224" s="51" t="s">
        <v>40</v>
      </c>
      <c r="C224" s="51" t="s">
        <v>50</v>
      </c>
      <c r="D224" s="7"/>
      <c r="E224" s="50" t="s">
        <v>39</v>
      </c>
      <c r="F224" s="4">
        <v>2006</v>
      </c>
      <c r="G224" s="51">
        <v>17</v>
      </c>
      <c r="H224" s="51">
        <v>13.1</v>
      </c>
      <c r="I224" s="51">
        <f t="shared" si="31"/>
        <v>22.345425913115285</v>
      </c>
      <c r="J224" s="2"/>
      <c r="K224" s="2"/>
      <c r="L224" s="2"/>
      <c r="M224" s="3"/>
      <c r="N224" s="60">
        <v>4</v>
      </c>
      <c r="O224" s="51"/>
      <c r="P224" s="51"/>
      <c r="Q224" s="5"/>
      <c r="R224" s="3"/>
      <c r="S224" s="5"/>
      <c r="T224" s="3"/>
      <c r="U224" s="60"/>
      <c r="V224" s="60">
        <v>4</v>
      </c>
      <c r="W224" s="63">
        <f t="shared" si="32"/>
        <v>-18.654574086884715</v>
      </c>
      <c r="X224" s="63"/>
    </row>
    <row r="225" spans="1:26" ht="25.5">
      <c r="A225">
        <v>131</v>
      </c>
      <c r="B225" s="51" t="s">
        <v>40</v>
      </c>
      <c r="C225" s="51" t="s">
        <v>48</v>
      </c>
      <c r="D225" s="7"/>
      <c r="E225" s="50" t="s">
        <v>39</v>
      </c>
      <c r="F225" s="4">
        <v>2006</v>
      </c>
      <c r="G225" s="51">
        <v>18</v>
      </c>
      <c r="H225" s="51">
        <v>29.4</v>
      </c>
      <c r="I225" s="51">
        <f t="shared" si="31"/>
        <v>29.366946608243147</v>
      </c>
      <c r="J225" s="2"/>
      <c r="K225" s="2"/>
      <c r="L225" s="2"/>
      <c r="M225" s="3"/>
      <c r="N225" s="60">
        <v>4</v>
      </c>
      <c r="O225" s="51">
        <v>0.09</v>
      </c>
      <c r="P225" s="51">
        <f>20*LOG(O225)</f>
        <v>-20.915149811213503</v>
      </c>
      <c r="Q225" s="5"/>
      <c r="R225" s="3"/>
      <c r="S225" s="5"/>
      <c r="T225" s="3"/>
      <c r="U225" s="60"/>
      <c r="V225" s="60">
        <v>4</v>
      </c>
      <c r="W225" s="63">
        <f t="shared" si="32"/>
        <v>-11.633053391756853</v>
      </c>
      <c r="X225" s="64">
        <f>(9.4+P225)</f>
        <v>-11.515149811213503</v>
      </c>
      <c r="Y225" t="str">
        <f t="shared" si="28"/>
        <v>Not OK</v>
      </c>
      <c r="Z225">
        <f>IF(Y225="Not OK",X225-W225)</f>
        <v>0.11790358054335037</v>
      </c>
    </row>
    <row r="226" spans="1:24" ht="25.5">
      <c r="A226">
        <v>132</v>
      </c>
      <c r="B226" s="51" t="s">
        <v>40</v>
      </c>
      <c r="C226" s="51" t="s">
        <v>51</v>
      </c>
      <c r="D226" s="7"/>
      <c r="E226" s="50" t="s">
        <v>39</v>
      </c>
      <c r="F226" s="4">
        <v>2006</v>
      </c>
      <c r="G226" s="51">
        <v>17</v>
      </c>
      <c r="H226" s="51">
        <v>13.1</v>
      </c>
      <c r="I226" s="51">
        <f t="shared" si="31"/>
        <v>22.345425913115285</v>
      </c>
      <c r="J226" s="2"/>
      <c r="K226" s="2"/>
      <c r="L226" s="2"/>
      <c r="M226" s="3"/>
      <c r="N226" s="60">
        <v>4</v>
      </c>
      <c r="O226" s="51"/>
      <c r="P226" s="51"/>
      <c r="Q226" s="5"/>
      <c r="R226" s="3"/>
      <c r="S226" s="5"/>
      <c r="T226" s="3"/>
      <c r="U226" s="60"/>
      <c r="V226" s="60">
        <v>4</v>
      </c>
      <c r="W226" s="63">
        <f t="shared" si="32"/>
        <v>-18.654574086884715</v>
      </c>
      <c r="X226" s="64"/>
    </row>
    <row r="227" spans="2:24" ht="12.75">
      <c r="B227" s="57"/>
      <c r="C227" s="57"/>
      <c r="D227" s="7"/>
      <c r="E227" s="7"/>
      <c r="F227" s="4"/>
      <c r="G227" s="48"/>
      <c r="H227" s="2"/>
      <c r="I227" s="2"/>
      <c r="J227" s="2"/>
      <c r="K227" s="2"/>
      <c r="L227" s="2"/>
      <c r="M227" s="3"/>
      <c r="N227" s="32"/>
      <c r="O227" s="5"/>
      <c r="P227" s="51"/>
      <c r="Q227" s="5"/>
      <c r="R227" s="3"/>
      <c r="S227" s="5"/>
      <c r="T227" s="3"/>
      <c r="U227" s="32"/>
      <c r="V227" s="6"/>
      <c r="W227" s="63"/>
      <c r="X227" s="63"/>
    </row>
    <row r="228" spans="1:25" ht="25.5">
      <c r="A228">
        <v>133</v>
      </c>
      <c r="B228" s="51" t="s">
        <v>40</v>
      </c>
      <c r="C228" s="51" t="s">
        <v>52</v>
      </c>
      <c r="D228" s="7"/>
      <c r="E228" s="50" t="s">
        <v>39</v>
      </c>
      <c r="F228" s="4">
        <v>2006</v>
      </c>
      <c r="G228" s="51">
        <v>24.5</v>
      </c>
      <c r="H228" s="51">
        <v>92.1</v>
      </c>
      <c r="I228" s="51">
        <f aca="true" t="shared" si="33" ref="I228:I247">20*LOG(H228)</f>
        <v>39.28519260393698</v>
      </c>
      <c r="J228" s="2"/>
      <c r="K228" s="2"/>
      <c r="L228" s="2"/>
      <c r="M228" s="3"/>
      <c r="N228" s="60">
        <v>4</v>
      </c>
      <c r="O228" s="51">
        <v>0.165</v>
      </c>
      <c r="P228" s="51">
        <f aca="true" t="shared" si="34" ref="P228:P247">20*LOG(O228)</f>
        <v>-15.650321115721875</v>
      </c>
      <c r="Q228" s="5"/>
      <c r="R228" s="3"/>
      <c r="S228" s="5"/>
      <c r="T228" s="3"/>
      <c r="U228" s="60">
        <v>4</v>
      </c>
      <c r="V228" s="60">
        <v>4</v>
      </c>
      <c r="W228" s="63">
        <f>I228-51</f>
        <v>-11.714807396063023</v>
      </c>
      <c r="X228" s="63">
        <f>(-0.6+P228)</f>
        <v>-16.250321115721874</v>
      </c>
      <c r="Y228" t="str">
        <f t="shared" si="28"/>
        <v>OK</v>
      </c>
    </row>
    <row r="229" spans="2:25" ht="12.75">
      <c r="B229" s="51"/>
      <c r="C229" s="51" t="s">
        <v>53</v>
      </c>
      <c r="D229" s="7"/>
      <c r="E229" s="7"/>
      <c r="F229" s="4">
        <v>2006</v>
      </c>
      <c r="G229" s="51">
        <v>23.5</v>
      </c>
      <c r="H229" s="51">
        <v>36.2</v>
      </c>
      <c r="I229" s="51">
        <f t="shared" si="33"/>
        <v>31.174171410663316</v>
      </c>
      <c r="J229" s="2"/>
      <c r="K229" s="2"/>
      <c r="L229" s="2"/>
      <c r="M229" s="3"/>
      <c r="N229" s="60">
        <v>4</v>
      </c>
      <c r="O229" s="51">
        <v>0.1</v>
      </c>
      <c r="P229" s="51">
        <f t="shared" si="34"/>
        <v>-20</v>
      </c>
      <c r="Q229" s="5"/>
      <c r="R229" s="3"/>
      <c r="S229" s="5"/>
      <c r="T229" s="3"/>
      <c r="U229" s="60">
        <v>4</v>
      </c>
      <c r="V229" s="60"/>
      <c r="W229" s="63">
        <f>I229-41</f>
        <v>-9.825828589336684</v>
      </c>
      <c r="X229" s="63">
        <f>(9.4+P229)</f>
        <v>-10.6</v>
      </c>
      <c r="Y229" t="str">
        <f t="shared" si="28"/>
        <v>OK</v>
      </c>
    </row>
    <row r="230" spans="1:25" ht="25.5">
      <c r="A230">
        <v>134</v>
      </c>
      <c r="B230" s="51" t="s">
        <v>40</v>
      </c>
      <c r="C230" s="51" t="s">
        <v>54</v>
      </c>
      <c r="D230" s="7"/>
      <c r="E230" s="50" t="s">
        <v>39</v>
      </c>
      <c r="F230" s="4">
        <v>2006</v>
      </c>
      <c r="G230" s="51">
        <v>23.5</v>
      </c>
      <c r="H230" s="51">
        <v>63</v>
      </c>
      <c r="I230" s="51">
        <f t="shared" si="33"/>
        <v>35.986810989071635</v>
      </c>
      <c r="J230" s="2"/>
      <c r="K230" s="2"/>
      <c r="L230" s="2"/>
      <c r="M230" s="3"/>
      <c r="N230" s="60">
        <v>4</v>
      </c>
      <c r="O230" s="51">
        <v>0.13</v>
      </c>
      <c r="P230" s="51">
        <f t="shared" si="34"/>
        <v>-17.721132953863265</v>
      </c>
      <c r="Q230" s="5"/>
      <c r="R230" s="3"/>
      <c r="S230" s="5"/>
      <c r="T230" s="3"/>
      <c r="U230" s="60">
        <v>4</v>
      </c>
      <c r="V230" s="60">
        <v>4</v>
      </c>
      <c r="W230" s="63">
        <f>I230-51</f>
        <v>-15.013189010928365</v>
      </c>
      <c r="X230" s="63">
        <f>(-0.6+P230)</f>
        <v>-18.321132953863266</v>
      </c>
      <c r="Y230" t="str">
        <f t="shared" si="28"/>
        <v>OK</v>
      </c>
    </row>
    <row r="231" spans="2:25" ht="12.75">
      <c r="B231" s="51"/>
      <c r="C231" s="51" t="s">
        <v>55</v>
      </c>
      <c r="D231" s="7"/>
      <c r="E231" s="7"/>
      <c r="F231" s="4">
        <v>2006</v>
      </c>
      <c r="G231" s="51">
        <v>24</v>
      </c>
      <c r="H231" s="51">
        <v>47.9</v>
      </c>
      <c r="I231" s="51">
        <f t="shared" si="33"/>
        <v>33.606710268291266</v>
      </c>
      <c r="J231" s="2"/>
      <c r="K231" s="2"/>
      <c r="L231" s="2"/>
      <c r="M231" s="3"/>
      <c r="N231" s="60">
        <v>4</v>
      </c>
      <c r="O231" s="51">
        <v>0.117</v>
      </c>
      <c r="P231" s="51">
        <f t="shared" si="34"/>
        <v>-18.636282765076764</v>
      </c>
      <c r="Q231" s="5"/>
      <c r="R231" s="3"/>
      <c r="S231" s="5"/>
      <c r="T231" s="3"/>
      <c r="U231" s="60">
        <v>4</v>
      </c>
      <c r="V231" s="60"/>
      <c r="W231" s="63">
        <f>I231-41</f>
        <v>-7.393289731708734</v>
      </c>
      <c r="X231" s="63">
        <f>(9.4+P231)</f>
        <v>-9.236282765076764</v>
      </c>
      <c r="Y231" t="str">
        <f t="shared" si="28"/>
        <v>OK</v>
      </c>
    </row>
    <row r="232" spans="1:25" ht="25.5">
      <c r="A232">
        <v>135</v>
      </c>
      <c r="B232" s="51" t="s">
        <v>40</v>
      </c>
      <c r="C232" s="51" t="s">
        <v>56</v>
      </c>
      <c r="D232" s="7"/>
      <c r="E232" s="50" t="s">
        <v>39</v>
      </c>
      <c r="F232" s="4">
        <v>2006</v>
      </c>
      <c r="G232" s="51">
        <v>24.5</v>
      </c>
      <c r="H232" s="51">
        <v>94.5</v>
      </c>
      <c r="I232" s="51">
        <f t="shared" si="33"/>
        <v>39.50863617018526</v>
      </c>
      <c r="J232" s="2"/>
      <c r="K232" s="2"/>
      <c r="L232" s="2"/>
      <c r="M232" s="3"/>
      <c r="N232" s="60">
        <v>4</v>
      </c>
      <c r="O232" s="51">
        <v>0.169</v>
      </c>
      <c r="P232" s="51">
        <f t="shared" si="34"/>
        <v>-15.44226590772653</v>
      </c>
      <c r="Q232" s="5"/>
      <c r="R232" s="3"/>
      <c r="S232" s="5"/>
      <c r="T232" s="3"/>
      <c r="U232" s="60">
        <v>4</v>
      </c>
      <c r="V232" s="60">
        <v>4</v>
      </c>
      <c r="W232" s="63">
        <f>I232-51</f>
        <v>-11.491363829814738</v>
      </c>
      <c r="X232" s="63">
        <f>(-0.6+P232)</f>
        <v>-16.04226590772653</v>
      </c>
      <c r="Y232" t="str">
        <f t="shared" si="28"/>
        <v>OK</v>
      </c>
    </row>
    <row r="233" spans="2:25" ht="12.75">
      <c r="B233" s="51"/>
      <c r="C233" s="51" t="s">
        <v>57</v>
      </c>
      <c r="D233" s="7"/>
      <c r="E233" s="7"/>
      <c r="F233" s="4">
        <v>2006</v>
      </c>
      <c r="G233" s="51">
        <v>23.5</v>
      </c>
      <c r="H233" s="51">
        <v>62.8</v>
      </c>
      <c r="I233" s="51">
        <f t="shared" si="33"/>
        <v>35.95919287474392</v>
      </c>
      <c r="J233" s="2"/>
      <c r="K233" s="2"/>
      <c r="L233" s="2"/>
      <c r="M233" s="3"/>
      <c r="N233" s="60">
        <v>4</v>
      </c>
      <c r="O233" s="51">
        <v>0.161</v>
      </c>
      <c r="P233" s="51">
        <f t="shared" si="34"/>
        <v>-15.863482479363004</v>
      </c>
      <c r="Q233" s="5"/>
      <c r="R233" s="3"/>
      <c r="S233" s="5"/>
      <c r="T233" s="3"/>
      <c r="U233" s="60">
        <v>4</v>
      </c>
      <c r="V233" s="60"/>
      <c r="W233" s="63">
        <f>I233-41</f>
        <v>-5.04080712525608</v>
      </c>
      <c r="X233" s="63">
        <f>(9.4+P233)</f>
        <v>-6.4634824793630035</v>
      </c>
      <c r="Y233" t="str">
        <f aca="true" t="shared" si="35" ref="Y233:Y289">IF(W233&gt;X233,"OK","Not OK")</f>
        <v>OK</v>
      </c>
    </row>
    <row r="234" spans="1:25" ht="25.5">
      <c r="A234">
        <v>136</v>
      </c>
      <c r="B234" s="51" t="s">
        <v>40</v>
      </c>
      <c r="C234" s="51" t="s">
        <v>56</v>
      </c>
      <c r="D234" s="7"/>
      <c r="E234" s="50" t="s">
        <v>39</v>
      </c>
      <c r="F234" s="4">
        <v>2006</v>
      </c>
      <c r="G234" s="51">
        <v>24.5</v>
      </c>
      <c r="H234" s="51">
        <v>145</v>
      </c>
      <c r="I234" s="51">
        <f t="shared" si="33"/>
        <v>43.227360044699495</v>
      </c>
      <c r="J234" s="2"/>
      <c r="K234" s="2"/>
      <c r="L234" s="2"/>
      <c r="M234" s="3"/>
      <c r="N234" s="60">
        <v>4</v>
      </c>
      <c r="O234" s="51">
        <v>0.26</v>
      </c>
      <c r="P234" s="51">
        <f t="shared" si="34"/>
        <v>-11.70053304058364</v>
      </c>
      <c r="Q234" s="5"/>
      <c r="R234" s="3"/>
      <c r="S234" s="5"/>
      <c r="T234" s="3"/>
      <c r="U234" s="60">
        <v>4</v>
      </c>
      <c r="V234" s="60">
        <v>3</v>
      </c>
      <c r="W234" s="63">
        <f>I234-51</f>
        <v>-7.772639955300505</v>
      </c>
      <c r="X234" s="63">
        <f aca="true" t="shared" si="36" ref="X234:X246">(-0.6+P234)</f>
        <v>-12.30053304058364</v>
      </c>
      <c r="Y234" t="str">
        <f t="shared" si="35"/>
        <v>OK</v>
      </c>
    </row>
    <row r="235" spans="2:25" ht="12.75">
      <c r="B235" s="51"/>
      <c r="C235" s="51" t="s">
        <v>57</v>
      </c>
      <c r="D235" s="7"/>
      <c r="E235" s="7"/>
      <c r="F235" s="4">
        <v>2006</v>
      </c>
      <c r="G235" s="51">
        <v>23.5</v>
      </c>
      <c r="H235" s="51">
        <v>68.2</v>
      </c>
      <c r="I235" s="51">
        <f t="shared" si="33"/>
        <v>36.67568749312958</v>
      </c>
      <c r="J235" s="2"/>
      <c r="K235" s="2"/>
      <c r="L235" s="2"/>
      <c r="M235" s="3"/>
      <c r="N235" s="60">
        <v>3</v>
      </c>
      <c r="O235" s="51">
        <v>0.15</v>
      </c>
      <c r="P235" s="51">
        <f t="shared" si="34"/>
        <v>-16.478174818886377</v>
      </c>
      <c r="Q235" s="5"/>
      <c r="R235" s="3"/>
      <c r="S235" s="5"/>
      <c r="T235" s="3"/>
      <c r="U235" s="60">
        <v>4</v>
      </c>
      <c r="V235" s="60"/>
      <c r="W235" s="63">
        <f>I235-41</f>
        <v>-4.32431250687042</v>
      </c>
      <c r="X235" s="63">
        <f>(9.4+P235)</f>
        <v>-7.078174818886376</v>
      </c>
      <c r="Y235" t="str">
        <f t="shared" si="35"/>
        <v>OK</v>
      </c>
    </row>
    <row r="236" spans="1:25" ht="25.5">
      <c r="A236">
        <v>137</v>
      </c>
      <c r="B236" s="51" t="s">
        <v>40</v>
      </c>
      <c r="C236" s="51" t="s">
        <v>56</v>
      </c>
      <c r="D236" s="7"/>
      <c r="E236" s="50" t="s">
        <v>39</v>
      </c>
      <c r="F236" s="4">
        <v>2006</v>
      </c>
      <c r="G236" s="51">
        <v>24.5</v>
      </c>
      <c r="H236" s="51">
        <v>106.5</v>
      </c>
      <c r="I236" s="51">
        <f t="shared" si="33"/>
        <v>40.546992155495126</v>
      </c>
      <c r="J236" s="2"/>
      <c r="K236" s="2"/>
      <c r="L236" s="2"/>
      <c r="M236" s="3"/>
      <c r="N236" s="60">
        <v>4</v>
      </c>
      <c r="O236" s="51">
        <v>0.23</v>
      </c>
      <c r="P236" s="51">
        <f t="shared" si="34"/>
        <v>-12.76544327964814</v>
      </c>
      <c r="Q236" s="5"/>
      <c r="R236" s="3"/>
      <c r="S236" s="5"/>
      <c r="T236" s="3"/>
      <c r="U236" s="60">
        <v>4</v>
      </c>
      <c r="V236" s="60">
        <v>4</v>
      </c>
      <c r="W236" s="63">
        <f>I236-51</f>
        <v>-10.453007844504874</v>
      </c>
      <c r="X236" s="63">
        <f t="shared" si="36"/>
        <v>-13.36544327964814</v>
      </c>
      <c r="Y236" t="str">
        <f t="shared" si="35"/>
        <v>OK</v>
      </c>
    </row>
    <row r="237" spans="2:25" ht="12.75">
      <c r="B237" s="51"/>
      <c r="C237" s="51" t="s">
        <v>57</v>
      </c>
      <c r="D237" s="7"/>
      <c r="E237" s="7"/>
      <c r="F237" s="4">
        <v>2006</v>
      </c>
      <c r="G237" s="51">
        <v>23.5</v>
      </c>
      <c r="H237" s="51">
        <v>48.7</v>
      </c>
      <c r="I237" s="51">
        <f t="shared" si="33"/>
        <v>33.750579224292686</v>
      </c>
      <c r="J237" s="2"/>
      <c r="K237" s="2"/>
      <c r="L237" s="2"/>
      <c r="M237" s="3"/>
      <c r="N237" s="60">
        <v>4</v>
      </c>
      <c r="O237" s="51">
        <v>0.12</v>
      </c>
      <c r="P237" s="51">
        <f t="shared" si="34"/>
        <v>-18.416375079047505</v>
      </c>
      <c r="Q237" s="5"/>
      <c r="R237" s="3"/>
      <c r="S237" s="5"/>
      <c r="T237" s="3"/>
      <c r="U237" s="60">
        <v>4</v>
      </c>
      <c r="V237" s="60"/>
      <c r="W237" s="63">
        <f>I237-41</f>
        <v>-7.249420775707314</v>
      </c>
      <c r="X237" s="63">
        <f>(9.4+P237)</f>
        <v>-9.016375079047505</v>
      </c>
      <c r="Y237" t="str">
        <f t="shared" si="35"/>
        <v>OK</v>
      </c>
    </row>
    <row r="238" spans="1:25" ht="25.5">
      <c r="A238">
        <v>138</v>
      </c>
      <c r="B238" s="51" t="s">
        <v>40</v>
      </c>
      <c r="C238" s="51" t="s">
        <v>56</v>
      </c>
      <c r="D238" s="7"/>
      <c r="E238" s="50" t="s">
        <v>39</v>
      </c>
      <c r="F238" s="4">
        <v>2006</v>
      </c>
      <c r="G238" s="51">
        <v>24.5</v>
      </c>
      <c r="H238" s="51">
        <v>91.1</v>
      </c>
      <c r="I238" s="51">
        <f t="shared" si="33"/>
        <v>39.19036753945996</v>
      </c>
      <c r="J238" s="2"/>
      <c r="K238" s="2"/>
      <c r="L238" s="2"/>
      <c r="M238" s="3"/>
      <c r="N238" s="60">
        <v>4</v>
      </c>
      <c r="O238" s="51">
        <v>0.134</v>
      </c>
      <c r="P238" s="51">
        <f t="shared" si="34"/>
        <v>-17.457904032703844</v>
      </c>
      <c r="Q238" s="5"/>
      <c r="R238" s="3"/>
      <c r="S238" s="5"/>
      <c r="T238" s="3"/>
      <c r="U238" s="60">
        <v>4</v>
      </c>
      <c r="V238" s="60">
        <v>3</v>
      </c>
      <c r="W238" s="63">
        <f aca="true" t="shared" si="37" ref="W238:W246">I238-51</f>
        <v>-11.809632460540037</v>
      </c>
      <c r="X238" s="63">
        <f t="shared" si="36"/>
        <v>-18.057904032703846</v>
      </c>
      <c r="Y238" t="str">
        <f t="shared" si="35"/>
        <v>OK</v>
      </c>
    </row>
    <row r="239" spans="2:25" ht="12.75">
      <c r="B239" s="51"/>
      <c r="C239" s="51" t="s">
        <v>57</v>
      </c>
      <c r="D239" s="7"/>
      <c r="E239" s="7"/>
      <c r="F239" s="4">
        <v>2006</v>
      </c>
      <c r="G239" s="51">
        <v>23.5</v>
      </c>
      <c r="H239" s="51">
        <v>72.2</v>
      </c>
      <c r="I239" s="51">
        <f t="shared" si="33"/>
        <v>37.17074395139279</v>
      </c>
      <c r="J239" s="2"/>
      <c r="K239" s="2"/>
      <c r="L239" s="2"/>
      <c r="M239" s="3"/>
      <c r="N239" s="60">
        <v>3</v>
      </c>
      <c r="O239" s="51">
        <v>0.191</v>
      </c>
      <c r="P239" s="51">
        <f t="shared" si="34"/>
        <v>-14.379332655045449</v>
      </c>
      <c r="Q239" s="5"/>
      <c r="R239" s="3"/>
      <c r="S239" s="5"/>
      <c r="T239" s="3"/>
      <c r="U239" s="60">
        <v>3</v>
      </c>
      <c r="V239" s="60"/>
      <c r="W239" s="63">
        <f>I239-41</f>
        <v>-3.8292560486072134</v>
      </c>
      <c r="X239" s="63">
        <f>(9.4+P239)</f>
        <v>-4.979332655045448</v>
      </c>
      <c r="Y239" t="str">
        <f t="shared" si="35"/>
        <v>OK</v>
      </c>
    </row>
    <row r="240" spans="1:26" ht="25.5">
      <c r="A240">
        <v>139</v>
      </c>
      <c r="B240" s="51" t="s">
        <v>40</v>
      </c>
      <c r="C240" s="51" t="s">
        <v>56</v>
      </c>
      <c r="D240" s="7"/>
      <c r="E240" s="50" t="s">
        <v>39</v>
      </c>
      <c r="F240" s="4">
        <v>2006</v>
      </c>
      <c r="G240" s="51">
        <v>24.5</v>
      </c>
      <c r="H240" s="51">
        <v>52.3</v>
      </c>
      <c r="I240" s="51">
        <f t="shared" si="33"/>
        <v>34.37003377734548</v>
      </c>
      <c r="J240" s="2"/>
      <c r="K240" s="2"/>
      <c r="L240" s="2"/>
      <c r="M240" s="3"/>
      <c r="N240" s="60">
        <v>4</v>
      </c>
      <c r="O240" s="51">
        <v>0.192</v>
      </c>
      <c r="P240" s="51">
        <f t="shared" si="34"/>
        <v>-14.333975425929008</v>
      </c>
      <c r="Q240" s="5"/>
      <c r="R240" s="3"/>
      <c r="S240" s="5"/>
      <c r="T240" s="3"/>
      <c r="U240" s="60">
        <v>4</v>
      </c>
      <c r="V240" s="60">
        <v>3</v>
      </c>
      <c r="W240" s="63">
        <f t="shared" si="37"/>
        <v>-16.629966222654517</v>
      </c>
      <c r="X240" s="64">
        <f t="shared" si="36"/>
        <v>-14.933975425929008</v>
      </c>
      <c r="Y240" t="str">
        <f t="shared" si="35"/>
        <v>Not OK</v>
      </c>
      <c r="Z240">
        <f>IF(Y240="Not OK",X240-W240)</f>
        <v>1.6959907967255088</v>
      </c>
    </row>
    <row r="241" spans="2:25" ht="12.75">
      <c r="B241" s="51"/>
      <c r="C241" s="51" t="s">
        <v>57</v>
      </c>
      <c r="D241" s="7"/>
      <c r="E241" s="7"/>
      <c r="F241" s="4">
        <v>2006</v>
      </c>
      <c r="G241" s="51">
        <v>23.5</v>
      </c>
      <c r="H241" s="51">
        <v>34.9</v>
      </c>
      <c r="I241" s="51">
        <f t="shared" si="33"/>
        <v>30.856508539183597</v>
      </c>
      <c r="J241" s="2"/>
      <c r="K241" s="2"/>
      <c r="L241" s="2"/>
      <c r="M241" s="3"/>
      <c r="N241" s="60">
        <v>4</v>
      </c>
      <c r="O241" s="51">
        <v>0.092</v>
      </c>
      <c r="P241" s="51">
        <f t="shared" si="34"/>
        <v>-20.724243453088892</v>
      </c>
      <c r="Q241" s="5"/>
      <c r="R241" s="3"/>
      <c r="S241" s="5"/>
      <c r="T241" s="3"/>
      <c r="U241" s="60">
        <v>4</v>
      </c>
      <c r="V241" s="60"/>
      <c r="W241" s="63">
        <f>I241-41</f>
        <v>-10.143491460816403</v>
      </c>
      <c r="X241" s="63">
        <f>(9.4+P241)</f>
        <v>-11.324243453088892</v>
      </c>
      <c r="Y241" t="str">
        <f t="shared" si="35"/>
        <v>OK</v>
      </c>
    </row>
    <row r="242" spans="1:25" ht="25.5">
      <c r="A242">
        <v>140</v>
      </c>
      <c r="B242" s="51" t="s">
        <v>40</v>
      </c>
      <c r="C242" s="51" t="s">
        <v>56</v>
      </c>
      <c r="D242" s="7"/>
      <c r="E242" s="50" t="s">
        <v>39</v>
      </c>
      <c r="F242" s="4">
        <v>2006</v>
      </c>
      <c r="G242" s="51">
        <v>24.5</v>
      </c>
      <c r="H242" s="51">
        <v>60.8</v>
      </c>
      <c r="I242" s="51">
        <f t="shared" si="33"/>
        <v>35.678071585454695</v>
      </c>
      <c r="J242" s="2"/>
      <c r="K242" s="2"/>
      <c r="L242" s="2"/>
      <c r="M242" s="3"/>
      <c r="N242" s="60">
        <v>4</v>
      </c>
      <c r="O242" s="51">
        <v>0.121</v>
      </c>
      <c r="P242" s="51">
        <f t="shared" si="34"/>
        <v>-18.344292593671</v>
      </c>
      <c r="Q242" s="5"/>
      <c r="R242" s="3"/>
      <c r="S242" s="5"/>
      <c r="T242" s="3"/>
      <c r="U242" s="60">
        <v>4</v>
      </c>
      <c r="V242" s="60">
        <v>4</v>
      </c>
      <c r="W242" s="63">
        <f t="shared" si="37"/>
        <v>-15.321928414545305</v>
      </c>
      <c r="X242" s="63">
        <f t="shared" si="36"/>
        <v>-18.944292593671</v>
      </c>
      <c r="Y242" t="str">
        <f t="shared" si="35"/>
        <v>OK</v>
      </c>
    </row>
    <row r="243" spans="2:26" ht="12.75">
      <c r="B243" s="51"/>
      <c r="C243" s="51" t="s">
        <v>57</v>
      </c>
      <c r="D243" s="7"/>
      <c r="E243" s="7"/>
      <c r="F243" s="4">
        <v>2006</v>
      </c>
      <c r="G243" s="51">
        <v>23.5</v>
      </c>
      <c r="H243" s="51">
        <v>38.8</v>
      </c>
      <c r="I243" s="51">
        <f t="shared" si="33"/>
        <v>31.776634511884147</v>
      </c>
      <c r="J243" s="2"/>
      <c r="K243" s="2"/>
      <c r="L243" s="2"/>
      <c r="M243" s="3"/>
      <c r="N243" s="60">
        <v>4</v>
      </c>
      <c r="O243" s="51">
        <v>0.133</v>
      </c>
      <c r="P243" s="51">
        <f t="shared" si="34"/>
        <v>-17.522967180658284</v>
      </c>
      <c r="Q243" s="5"/>
      <c r="R243" s="3"/>
      <c r="S243" s="5"/>
      <c r="T243" s="3"/>
      <c r="U243" s="60">
        <v>4</v>
      </c>
      <c r="V243" s="60"/>
      <c r="W243" s="63">
        <f>I243-41</f>
        <v>-9.223365488115853</v>
      </c>
      <c r="X243" s="64">
        <f>(9.4+P243)</f>
        <v>-8.122967180658284</v>
      </c>
      <c r="Y243" t="str">
        <f t="shared" si="35"/>
        <v>Not OK</v>
      </c>
      <c r="Z243">
        <f>IF(Y243="Not OK",X243-W243)</f>
        <v>1.100398307457569</v>
      </c>
    </row>
    <row r="244" spans="1:25" ht="25.5">
      <c r="A244">
        <v>141</v>
      </c>
      <c r="B244" s="51" t="s">
        <v>40</v>
      </c>
      <c r="C244" s="51" t="s">
        <v>56</v>
      </c>
      <c r="D244" s="7"/>
      <c r="E244" s="50" t="s">
        <v>39</v>
      </c>
      <c r="F244" s="4">
        <v>2006</v>
      </c>
      <c r="G244" s="51">
        <v>24.5</v>
      </c>
      <c r="H244" s="51">
        <v>63.1</v>
      </c>
      <c r="I244" s="51">
        <f t="shared" si="33"/>
        <v>36.00058718488269</v>
      </c>
      <c r="J244" s="2"/>
      <c r="K244" s="2"/>
      <c r="L244" s="2"/>
      <c r="M244" s="3"/>
      <c r="N244" s="60">
        <v>4</v>
      </c>
      <c r="O244" s="51">
        <v>0.13</v>
      </c>
      <c r="P244" s="51">
        <f t="shared" si="34"/>
        <v>-17.721132953863265</v>
      </c>
      <c r="Q244" s="5"/>
      <c r="R244" s="3"/>
      <c r="S244" s="5"/>
      <c r="T244" s="3"/>
      <c r="U244" s="60">
        <v>4</v>
      </c>
      <c r="V244" s="60">
        <v>4</v>
      </c>
      <c r="W244" s="63">
        <f t="shared" si="37"/>
        <v>-14.99941281511731</v>
      </c>
      <c r="X244" s="63">
        <f t="shared" si="36"/>
        <v>-18.321132953863266</v>
      </c>
      <c r="Y244" t="str">
        <f t="shared" si="35"/>
        <v>OK</v>
      </c>
    </row>
    <row r="245" spans="2:26" ht="12.75">
      <c r="B245" s="51"/>
      <c r="C245" s="51" t="s">
        <v>57</v>
      </c>
      <c r="D245" s="7"/>
      <c r="E245" s="7"/>
      <c r="F245" s="4">
        <v>2006</v>
      </c>
      <c r="G245" s="51">
        <v>23.5</v>
      </c>
      <c r="H245" s="51">
        <v>36.2</v>
      </c>
      <c r="I245" s="51">
        <f t="shared" si="33"/>
        <v>31.174171410663316</v>
      </c>
      <c r="J245" s="2"/>
      <c r="K245" s="2"/>
      <c r="L245" s="2"/>
      <c r="M245" s="3"/>
      <c r="N245" s="60">
        <v>4</v>
      </c>
      <c r="O245" s="51">
        <v>0.128</v>
      </c>
      <c r="P245" s="51">
        <f t="shared" si="34"/>
        <v>-17.85580060704263</v>
      </c>
      <c r="Q245" s="5"/>
      <c r="R245" s="3"/>
      <c r="S245" s="5"/>
      <c r="T245" s="3"/>
      <c r="U245" s="60">
        <v>4</v>
      </c>
      <c r="V245" s="60"/>
      <c r="W245" s="63">
        <f>I245-41</f>
        <v>-9.825828589336684</v>
      </c>
      <c r="X245" s="64">
        <f>(9.4+P245)</f>
        <v>-8.455800607042631</v>
      </c>
      <c r="Y245" t="str">
        <f t="shared" si="35"/>
        <v>Not OK</v>
      </c>
      <c r="Z245">
        <f>IF(Y245="Not OK",X245-W245)</f>
        <v>1.3700279822940526</v>
      </c>
    </row>
    <row r="246" spans="1:25" ht="25.5">
      <c r="A246">
        <v>142</v>
      </c>
      <c r="B246" s="51" t="s">
        <v>40</v>
      </c>
      <c r="C246" s="51" t="s">
        <v>56</v>
      </c>
      <c r="D246" s="7"/>
      <c r="E246" s="50" t="s">
        <v>39</v>
      </c>
      <c r="F246" s="4">
        <v>2006</v>
      </c>
      <c r="G246" s="51">
        <v>24.5</v>
      </c>
      <c r="H246" s="51">
        <v>66.2</v>
      </c>
      <c r="I246" s="51">
        <f t="shared" si="33"/>
        <v>36.417159788793995</v>
      </c>
      <c r="J246" s="2"/>
      <c r="K246" s="2"/>
      <c r="L246" s="2"/>
      <c r="M246" s="3"/>
      <c r="N246" s="60">
        <v>4</v>
      </c>
      <c r="O246" s="51">
        <v>0.127</v>
      </c>
      <c r="P246" s="51">
        <f t="shared" si="34"/>
        <v>-17.923925580880862</v>
      </c>
      <c r="Q246" s="5"/>
      <c r="R246" s="3"/>
      <c r="S246" s="5"/>
      <c r="T246" s="3"/>
      <c r="U246" s="60">
        <v>4</v>
      </c>
      <c r="V246" s="60"/>
      <c r="W246" s="63">
        <f t="shared" si="37"/>
        <v>-14.582840211206005</v>
      </c>
      <c r="X246" s="63">
        <f t="shared" si="36"/>
        <v>-18.523925580880864</v>
      </c>
      <c r="Y246" t="str">
        <f t="shared" si="35"/>
        <v>OK</v>
      </c>
    </row>
    <row r="247" spans="2:26" ht="12.75">
      <c r="B247" s="51"/>
      <c r="C247" s="51" t="s">
        <v>57</v>
      </c>
      <c r="D247" s="7"/>
      <c r="E247" s="7"/>
      <c r="F247" s="4">
        <v>2006</v>
      </c>
      <c r="G247" s="51">
        <v>23.5</v>
      </c>
      <c r="H247" s="51">
        <v>33.9</v>
      </c>
      <c r="I247" s="51">
        <f t="shared" si="33"/>
        <v>30.603993964061644</v>
      </c>
      <c r="J247" s="2"/>
      <c r="K247" s="2"/>
      <c r="L247" s="2"/>
      <c r="M247" s="3"/>
      <c r="N247" s="60">
        <v>4</v>
      </c>
      <c r="O247" s="51">
        <v>0.119</v>
      </c>
      <c r="P247" s="51">
        <f t="shared" si="34"/>
        <v>-18.489060772149386</v>
      </c>
      <c r="Q247" s="5"/>
      <c r="R247" s="3"/>
      <c r="S247" s="5"/>
      <c r="T247" s="3"/>
      <c r="U247" s="60">
        <v>4</v>
      </c>
      <c r="V247" s="60"/>
      <c r="W247" s="63">
        <f>I247-41</f>
        <v>-10.396006035938356</v>
      </c>
      <c r="X247" s="64">
        <f>(9.4+P247)</f>
        <v>-9.089060772149386</v>
      </c>
      <c r="Y247" t="str">
        <f t="shared" si="35"/>
        <v>Not OK</v>
      </c>
      <c r="Z247">
        <f>IF(Y247="Not OK",X247-W247)</f>
        <v>1.30694526378897</v>
      </c>
    </row>
    <row r="248" spans="2:22" ht="12.75">
      <c r="B248" s="7"/>
      <c r="C248" s="7"/>
      <c r="D248" s="7"/>
      <c r="E248" s="7"/>
      <c r="F248" s="4"/>
      <c r="G248" s="48"/>
      <c r="H248" s="2"/>
      <c r="I248" s="2"/>
      <c r="J248" s="2"/>
      <c r="K248" s="2"/>
      <c r="L248" s="2"/>
      <c r="M248" s="3"/>
      <c r="N248" s="32"/>
      <c r="O248" s="5"/>
      <c r="P248" s="3"/>
      <c r="Q248" s="5"/>
      <c r="R248" s="3"/>
      <c r="S248" s="5"/>
      <c r="T248" s="3"/>
      <c r="U248" s="32"/>
      <c r="V248" s="6"/>
    </row>
    <row r="249" spans="2:22" ht="12.75">
      <c r="B249" s="7"/>
      <c r="C249" s="7"/>
      <c r="D249" s="7"/>
      <c r="E249" s="7"/>
      <c r="F249" s="4"/>
      <c r="G249" s="48"/>
      <c r="H249" s="2"/>
      <c r="I249" s="2"/>
      <c r="J249" s="2"/>
      <c r="K249" s="2"/>
      <c r="L249" s="2"/>
      <c r="M249" s="3"/>
      <c r="N249" s="32"/>
      <c r="O249" s="5"/>
      <c r="P249" s="3"/>
      <c r="Q249" s="5"/>
      <c r="R249" s="3"/>
      <c r="S249" s="5"/>
      <c r="T249" s="3"/>
      <c r="U249" s="32"/>
      <c r="V249" s="6"/>
    </row>
    <row r="250" spans="1:25" ht="12.75">
      <c r="A250">
        <v>201</v>
      </c>
      <c r="B250" s="54" t="s">
        <v>41</v>
      </c>
      <c r="C250" s="54" t="s">
        <v>63</v>
      </c>
      <c r="D250" s="7"/>
      <c r="E250" s="90" t="s">
        <v>79</v>
      </c>
      <c r="F250" s="4">
        <v>2007</v>
      </c>
      <c r="G250" s="54">
        <v>33</v>
      </c>
      <c r="H250" s="54">
        <v>237.8</v>
      </c>
      <c r="I250" s="2">
        <f>20*LOG(H250)</f>
        <v>47.524237005653454</v>
      </c>
      <c r="J250" s="2"/>
      <c r="K250" s="2"/>
      <c r="L250" s="2"/>
      <c r="M250" s="3"/>
      <c r="N250" s="49">
        <v>3</v>
      </c>
      <c r="O250" s="54">
        <v>0.491</v>
      </c>
      <c r="P250" s="2">
        <f>20*LOG(O250)</f>
        <v>-6.1783701575406305</v>
      </c>
      <c r="Q250" s="5"/>
      <c r="R250" s="3"/>
      <c r="S250" s="5"/>
      <c r="T250" s="3"/>
      <c r="U250" s="49">
        <v>3</v>
      </c>
      <c r="V250" s="73">
        <v>2</v>
      </c>
      <c r="W250" s="70">
        <f>(I250-48.5)</f>
        <v>-0.975762994346546</v>
      </c>
      <c r="X250" s="70">
        <f>(1.9+P250)</f>
        <v>-4.27837015754063</v>
      </c>
      <c r="Y250" t="str">
        <f t="shared" si="35"/>
        <v>OK</v>
      </c>
    </row>
    <row r="251" spans="2:25" ht="12.75">
      <c r="B251" s="54"/>
      <c r="C251" s="54" t="s">
        <v>46</v>
      </c>
      <c r="D251" s="7"/>
      <c r="E251" s="91"/>
      <c r="F251" s="4">
        <v>2007</v>
      </c>
      <c r="G251" s="54">
        <v>30</v>
      </c>
      <c r="H251" s="54">
        <v>128.4</v>
      </c>
      <c r="I251" s="2">
        <f aca="true" t="shared" si="38" ref="I251:I271">20*LOG(H251)</f>
        <v>42.17130047465669</v>
      </c>
      <c r="J251" s="2"/>
      <c r="K251" s="2"/>
      <c r="L251" s="2"/>
      <c r="M251" s="3"/>
      <c r="N251" s="49">
        <v>2</v>
      </c>
      <c r="O251" s="54">
        <v>0.302</v>
      </c>
      <c r="P251" s="2">
        <f aca="true" t="shared" si="39" ref="P251:P271">20*LOG(O251)</f>
        <v>-10.399861140856988</v>
      </c>
      <c r="Q251" s="5"/>
      <c r="R251" s="3"/>
      <c r="S251" s="5"/>
      <c r="T251" s="3"/>
      <c r="U251" s="49">
        <v>2</v>
      </c>
      <c r="V251" s="73"/>
      <c r="W251" s="70">
        <f>(I251-38.5)</f>
        <v>3.6713004746566895</v>
      </c>
      <c r="X251" s="70">
        <f>(11.9+P251)</f>
        <v>1.5001388591430125</v>
      </c>
      <c r="Y251" t="str">
        <f t="shared" si="35"/>
        <v>OK</v>
      </c>
    </row>
    <row r="252" spans="1:25" ht="12.75">
      <c r="A252">
        <v>202</v>
      </c>
      <c r="B252" s="54" t="s">
        <v>40</v>
      </c>
      <c r="C252" s="54" t="s">
        <v>63</v>
      </c>
      <c r="D252" s="7"/>
      <c r="E252" s="99" t="s">
        <v>78</v>
      </c>
      <c r="F252" s="4">
        <v>2007</v>
      </c>
      <c r="G252" s="54">
        <v>33</v>
      </c>
      <c r="H252" s="54">
        <v>188.09</v>
      </c>
      <c r="I252" s="2">
        <f t="shared" si="38"/>
        <v>45.48731412894851</v>
      </c>
      <c r="J252" s="2"/>
      <c r="K252" s="2"/>
      <c r="L252" s="2"/>
      <c r="M252" s="3"/>
      <c r="N252" s="49">
        <v>3</v>
      </c>
      <c r="O252" s="54">
        <v>0.396</v>
      </c>
      <c r="P252" s="2">
        <f t="shared" si="39"/>
        <v>-8.046096281489753</v>
      </c>
      <c r="Q252" s="5"/>
      <c r="R252" s="3"/>
      <c r="S252" s="5"/>
      <c r="T252" s="3"/>
      <c r="U252" s="49">
        <v>3</v>
      </c>
      <c r="V252" s="73">
        <v>3</v>
      </c>
      <c r="W252" s="70">
        <f>(I252-48.5)</f>
        <v>-3.012685871051488</v>
      </c>
      <c r="X252" s="70">
        <f>(1.9+P252)</f>
        <v>-6.146096281489752</v>
      </c>
      <c r="Y252" t="str">
        <f t="shared" si="35"/>
        <v>OK</v>
      </c>
    </row>
    <row r="253" spans="2:25" ht="12.75">
      <c r="B253" s="54"/>
      <c r="C253" s="54" t="s">
        <v>46</v>
      </c>
      <c r="D253" s="7"/>
      <c r="E253" s="100"/>
      <c r="F253" s="4">
        <v>2007</v>
      </c>
      <c r="G253" s="54">
        <v>30</v>
      </c>
      <c r="H253" s="54">
        <v>75.98</v>
      </c>
      <c r="I253" s="2">
        <f t="shared" si="38"/>
        <v>37.61398578437403</v>
      </c>
      <c r="J253" s="2"/>
      <c r="K253" s="2"/>
      <c r="L253" s="2"/>
      <c r="M253" s="3"/>
      <c r="N253" s="49">
        <v>3</v>
      </c>
      <c r="O253" s="54">
        <v>0.207</v>
      </c>
      <c r="P253" s="2">
        <f t="shared" si="39"/>
        <v>-13.680593090861645</v>
      </c>
      <c r="Q253" s="5"/>
      <c r="R253" s="3"/>
      <c r="S253" s="5"/>
      <c r="T253" s="3"/>
      <c r="U253" s="49">
        <v>3</v>
      </c>
      <c r="V253" s="73"/>
      <c r="W253" s="70">
        <f>(I253-38.5)</f>
        <v>-0.8860142156259698</v>
      </c>
      <c r="X253" s="70">
        <f>(11.9+P253)</f>
        <v>-1.780593090861645</v>
      </c>
      <c r="Y253" t="str">
        <f t="shared" si="35"/>
        <v>OK</v>
      </c>
    </row>
    <row r="254" spans="1:25" ht="12.75">
      <c r="A254">
        <v>203</v>
      </c>
      <c r="B254" s="65" t="s">
        <v>40</v>
      </c>
      <c r="C254" s="54" t="s">
        <v>63</v>
      </c>
      <c r="D254" s="7"/>
      <c r="E254" s="101" t="s">
        <v>79</v>
      </c>
      <c r="F254" s="4">
        <v>2007</v>
      </c>
      <c r="G254" s="54">
        <v>33</v>
      </c>
      <c r="H254" s="54">
        <v>211.2</v>
      </c>
      <c r="I254" s="2">
        <f t="shared" si="38"/>
        <v>46.493878277235495</v>
      </c>
      <c r="J254" s="2"/>
      <c r="K254" s="2"/>
      <c r="L254" s="2"/>
      <c r="M254" s="3"/>
      <c r="N254" s="49">
        <v>3</v>
      </c>
      <c r="O254" s="54">
        <v>0.5</v>
      </c>
      <c r="P254" s="2">
        <f t="shared" si="39"/>
        <v>-6.020599913279624</v>
      </c>
      <c r="Q254" s="5"/>
      <c r="R254" s="3"/>
      <c r="S254" s="5"/>
      <c r="T254" s="3"/>
      <c r="U254" s="49">
        <v>4</v>
      </c>
      <c r="V254" s="74">
        <v>3</v>
      </c>
      <c r="W254" s="70">
        <f>(I254-48.5)</f>
        <v>-2.0061217227645045</v>
      </c>
      <c r="X254" s="70">
        <f>(1.9+P254)</f>
        <v>-4.120599913279625</v>
      </c>
      <c r="Y254" t="str">
        <f t="shared" si="35"/>
        <v>OK</v>
      </c>
    </row>
    <row r="255" spans="2:26" ht="12.75">
      <c r="B255" s="66"/>
      <c r="C255" s="54" t="s">
        <v>46</v>
      </c>
      <c r="D255" s="7"/>
      <c r="E255" s="102"/>
      <c r="F255" s="4">
        <v>2007</v>
      </c>
      <c r="G255" s="54">
        <v>30</v>
      </c>
      <c r="H255" s="54">
        <v>67.1</v>
      </c>
      <c r="I255" s="2">
        <f t="shared" si="38"/>
        <v>36.53445040337984</v>
      </c>
      <c r="J255" s="2"/>
      <c r="K255" s="2"/>
      <c r="L255" s="2"/>
      <c r="M255" s="3"/>
      <c r="N255" s="49">
        <v>3</v>
      </c>
      <c r="O255" s="54">
        <v>0.216</v>
      </c>
      <c r="P255" s="2">
        <f t="shared" si="39"/>
        <v>-13.310924976981383</v>
      </c>
      <c r="Q255" s="5"/>
      <c r="R255" s="3"/>
      <c r="S255" s="5"/>
      <c r="T255" s="3"/>
      <c r="U255" s="49">
        <v>3</v>
      </c>
      <c r="V255" s="74"/>
      <c r="W255" s="70">
        <f>(I255-38.5)</f>
        <v>-1.965549596620157</v>
      </c>
      <c r="X255" s="70">
        <f>(11.9+P255)</f>
        <v>-1.4109249769813825</v>
      </c>
      <c r="Y255" t="str">
        <f t="shared" si="35"/>
        <v>Not OK</v>
      </c>
      <c r="Z255">
        <f>IF(Y255="Not OK",X255-W255)</f>
        <v>0.5546246196387745</v>
      </c>
    </row>
    <row r="256" spans="2:25" ht="12.75">
      <c r="B256" s="67"/>
      <c r="C256" s="51" t="s">
        <v>52</v>
      </c>
      <c r="D256" s="7"/>
      <c r="E256" s="102"/>
      <c r="F256" s="4">
        <v>2007</v>
      </c>
      <c r="G256" s="51">
        <v>24.5</v>
      </c>
      <c r="H256" s="51">
        <v>74.3</v>
      </c>
      <c r="I256" s="2">
        <f t="shared" si="38"/>
        <v>37.419776275211504</v>
      </c>
      <c r="J256" s="2"/>
      <c r="K256" s="2"/>
      <c r="L256" s="2"/>
      <c r="M256" s="3"/>
      <c r="N256" s="60">
        <v>4</v>
      </c>
      <c r="O256" s="51">
        <v>0.183</v>
      </c>
      <c r="P256" s="2">
        <f t="shared" si="39"/>
        <v>-14.750978205391412</v>
      </c>
      <c r="Q256" s="5"/>
      <c r="R256" s="3"/>
      <c r="S256" s="5"/>
      <c r="T256" s="3"/>
      <c r="U256" s="60">
        <v>4</v>
      </c>
      <c r="V256" s="75"/>
      <c r="W256" s="70">
        <f>(I256-51)</f>
        <v>-13.580223724788496</v>
      </c>
      <c r="X256" s="72">
        <f>(-0.6+P256)</f>
        <v>-15.350978205391412</v>
      </c>
      <c r="Y256" t="str">
        <f t="shared" si="35"/>
        <v>OK</v>
      </c>
    </row>
    <row r="257" spans="2:26" ht="12.75">
      <c r="B257" s="68"/>
      <c r="C257" s="51" t="s">
        <v>53</v>
      </c>
      <c r="D257" s="7"/>
      <c r="E257" s="100"/>
      <c r="F257" s="4">
        <v>2007</v>
      </c>
      <c r="G257" s="51">
        <v>23.5</v>
      </c>
      <c r="H257" s="51">
        <v>25.4</v>
      </c>
      <c r="I257" s="2">
        <f t="shared" si="38"/>
        <v>28.096674332398763</v>
      </c>
      <c r="J257" s="2"/>
      <c r="K257" s="2"/>
      <c r="L257" s="2"/>
      <c r="M257" s="3"/>
      <c r="N257" s="60">
        <v>4</v>
      </c>
      <c r="O257" s="51">
        <v>0.089</v>
      </c>
      <c r="P257" s="2">
        <f t="shared" si="39"/>
        <v>-21.012199867101742</v>
      </c>
      <c r="Q257" s="5"/>
      <c r="R257" s="3"/>
      <c r="S257" s="5"/>
      <c r="T257" s="3"/>
      <c r="U257" s="60">
        <v>4</v>
      </c>
      <c r="V257" s="75"/>
      <c r="W257" s="71">
        <f>(I257-41)</f>
        <v>-12.903325667601237</v>
      </c>
      <c r="X257" s="76">
        <f>(9.4+P257)</f>
        <v>-11.612199867101742</v>
      </c>
      <c r="Y257" t="str">
        <f t="shared" si="35"/>
        <v>Not OK</v>
      </c>
      <c r="Z257">
        <f>IF(Y257="Not OK",X257-W257)</f>
        <v>1.2911258004994952</v>
      </c>
    </row>
    <row r="258" spans="1:25" ht="12.75">
      <c r="A258">
        <v>204</v>
      </c>
      <c r="B258" s="54" t="s">
        <v>40</v>
      </c>
      <c r="C258" s="54" t="s">
        <v>63</v>
      </c>
      <c r="D258" s="7"/>
      <c r="E258" s="90" t="s">
        <v>79</v>
      </c>
      <c r="F258" s="4">
        <v>2007</v>
      </c>
      <c r="G258" s="54">
        <v>33</v>
      </c>
      <c r="H258" s="54">
        <v>212</v>
      </c>
      <c r="I258" s="2">
        <f t="shared" si="38"/>
        <v>46.52671721857502</v>
      </c>
      <c r="J258" s="2"/>
      <c r="K258" s="2"/>
      <c r="L258" s="2"/>
      <c r="M258" s="3"/>
      <c r="N258" s="49">
        <v>3</v>
      </c>
      <c r="O258" s="54">
        <v>0.462</v>
      </c>
      <c r="P258" s="2">
        <f t="shared" si="39"/>
        <v>-6.70716048887749</v>
      </c>
      <c r="Q258" s="5"/>
      <c r="R258" s="3"/>
      <c r="S258" s="5"/>
      <c r="T258" s="3"/>
      <c r="U258" s="49">
        <v>3</v>
      </c>
      <c r="V258" s="73">
        <v>3</v>
      </c>
      <c r="W258" s="70">
        <f>(I258-48.5)</f>
        <v>-1.9732827814249774</v>
      </c>
      <c r="X258" s="70">
        <f>(1.9+P258)</f>
        <v>-4.807160488877489</v>
      </c>
      <c r="Y258" t="str">
        <f t="shared" si="35"/>
        <v>OK</v>
      </c>
    </row>
    <row r="259" spans="2:26" ht="12.75">
      <c r="B259" s="65"/>
      <c r="C259" s="54" t="s">
        <v>46</v>
      </c>
      <c r="D259" s="7"/>
      <c r="E259" s="91"/>
      <c r="F259" s="4">
        <v>2007</v>
      </c>
      <c r="G259" s="54">
        <v>30</v>
      </c>
      <c r="H259" s="54">
        <v>72.7</v>
      </c>
      <c r="I259" s="2">
        <f t="shared" si="38"/>
        <v>37.230688217180756</v>
      </c>
      <c r="J259" s="2"/>
      <c r="K259" s="2"/>
      <c r="L259" s="2"/>
      <c r="M259" s="3"/>
      <c r="N259" s="49">
        <v>3</v>
      </c>
      <c r="O259" s="54">
        <v>0.225</v>
      </c>
      <c r="P259" s="2">
        <f t="shared" si="39"/>
        <v>-12.95634963777275</v>
      </c>
      <c r="Q259" s="5"/>
      <c r="R259" s="3"/>
      <c r="S259" s="5"/>
      <c r="T259" s="3"/>
      <c r="U259" s="49">
        <v>3</v>
      </c>
      <c r="V259" s="73"/>
      <c r="W259" s="70">
        <f>(I259-38.5)</f>
        <v>-1.2693117828192442</v>
      </c>
      <c r="X259" s="70">
        <f>(11.9+P259)</f>
        <v>-1.0563496377727493</v>
      </c>
      <c r="Y259" t="str">
        <f t="shared" si="35"/>
        <v>Not OK</v>
      </c>
      <c r="Z259">
        <f>IF(Y259="Not OK",X259-W259)</f>
        <v>0.2129621450464949</v>
      </c>
    </row>
    <row r="260" spans="1:25" ht="12.75">
      <c r="A260">
        <v>205</v>
      </c>
      <c r="B260" s="65" t="s">
        <v>40</v>
      </c>
      <c r="C260" s="54" t="s">
        <v>63</v>
      </c>
      <c r="D260" s="7"/>
      <c r="E260" s="103" t="s">
        <v>79</v>
      </c>
      <c r="F260" s="4">
        <v>2007</v>
      </c>
      <c r="G260" s="54">
        <v>33</v>
      </c>
      <c r="H260" s="54">
        <v>182.6</v>
      </c>
      <c r="I260" s="2">
        <f t="shared" si="38"/>
        <v>45.2300154639656</v>
      </c>
      <c r="J260" s="2"/>
      <c r="K260" s="2"/>
      <c r="L260" s="2"/>
      <c r="M260" s="3"/>
      <c r="N260" s="49">
        <v>3</v>
      </c>
      <c r="O260" s="54">
        <v>0.391</v>
      </c>
      <c r="P260" s="2">
        <f t="shared" si="39"/>
        <v>-8.156464852082664</v>
      </c>
      <c r="Q260" s="5"/>
      <c r="R260" s="3"/>
      <c r="S260" s="5"/>
      <c r="T260" s="3"/>
      <c r="U260" s="49">
        <v>4</v>
      </c>
      <c r="V260" s="74">
        <v>3</v>
      </c>
      <c r="W260" s="70">
        <f>(I260-48.5)</f>
        <v>-3.2699845360344</v>
      </c>
      <c r="X260" s="70">
        <f>(1.9+P260)</f>
        <v>-6.256464852082663</v>
      </c>
      <c r="Y260" t="str">
        <f t="shared" si="35"/>
        <v>OK</v>
      </c>
    </row>
    <row r="261" spans="2:25" ht="12.75">
      <c r="B261" s="66"/>
      <c r="C261" s="54" t="s">
        <v>46</v>
      </c>
      <c r="D261" s="7"/>
      <c r="E261" s="104"/>
      <c r="F261" s="4">
        <v>2007</v>
      </c>
      <c r="G261" s="54">
        <v>30</v>
      </c>
      <c r="H261" s="54">
        <v>75.6</v>
      </c>
      <c r="I261" s="2">
        <f t="shared" si="38"/>
        <v>37.57043591002413</v>
      </c>
      <c r="J261" s="2"/>
      <c r="K261" s="2"/>
      <c r="L261" s="2"/>
      <c r="M261" s="3"/>
      <c r="N261" s="49">
        <v>3</v>
      </c>
      <c r="O261" s="54">
        <v>0.228</v>
      </c>
      <c r="P261" s="2">
        <f t="shared" si="39"/>
        <v>-12.841303059990922</v>
      </c>
      <c r="Q261" s="5"/>
      <c r="R261" s="3"/>
      <c r="S261" s="5"/>
      <c r="T261" s="3"/>
      <c r="U261" s="49">
        <v>3</v>
      </c>
      <c r="V261" s="74"/>
      <c r="W261" s="70">
        <f>(I261-38.5)</f>
        <v>-0.9295640899758695</v>
      </c>
      <c r="X261" s="70">
        <f>(11.9+P261)</f>
        <v>-0.941303059990922</v>
      </c>
      <c r="Y261" t="str">
        <f t="shared" si="35"/>
        <v>OK</v>
      </c>
    </row>
    <row r="262" spans="2:25" ht="12.75">
      <c r="B262" s="67"/>
      <c r="C262" s="51" t="s">
        <v>52</v>
      </c>
      <c r="D262" s="7"/>
      <c r="E262" s="105"/>
      <c r="F262" s="4">
        <v>2007</v>
      </c>
      <c r="G262" s="51">
        <v>24.5</v>
      </c>
      <c r="H262" s="51">
        <v>58.1</v>
      </c>
      <c r="I262" s="2">
        <f t="shared" si="38"/>
        <v>35.28352264780661</v>
      </c>
      <c r="J262" s="2"/>
      <c r="K262" s="2"/>
      <c r="L262" s="2"/>
      <c r="M262" s="3"/>
      <c r="N262" s="60">
        <v>4</v>
      </c>
      <c r="O262" s="51">
        <v>0.107</v>
      </c>
      <c r="P262" s="2">
        <f t="shared" si="39"/>
        <v>-19.41232444629581</v>
      </c>
      <c r="Q262" s="5"/>
      <c r="R262" s="3"/>
      <c r="S262" s="5"/>
      <c r="T262" s="3"/>
      <c r="U262" s="60">
        <v>4</v>
      </c>
      <c r="V262" s="75"/>
      <c r="W262" s="70">
        <f>(I262-51)</f>
        <v>-15.716477352193387</v>
      </c>
      <c r="X262" s="70">
        <f>(-0.6+P262)</f>
        <v>-20.01232444629581</v>
      </c>
      <c r="Y262" t="str">
        <f t="shared" si="35"/>
        <v>OK</v>
      </c>
    </row>
    <row r="263" spans="2:25" ht="12.75">
      <c r="B263" s="68"/>
      <c r="C263" s="51" t="s">
        <v>53</v>
      </c>
      <c r="D263" s="7"/>
      <c r="E263" s="106"/>
      <c r="F263" s="4">
        <v>2007</v>
      </c>
      <c r="G263" s="51">
        <v>23.5</v>
      </c>
      <c r="H263" s="51">
        <v>36.7</v>
      </c>
      <c r="I263" s="2">
        <f t="shared" si="38"/>
        <v>31.293321285041785</v>
      </c>
      <c r="J263" s="2"/>
      <c r="K263" s="2"/>
      <c r="L263" s="2"/>
      <c r="M263" s="3"/>
      <c r="N263" s="60">
        <v>4</v>
      </c>
      <c r="O263" s="51">
        <v>0.104</v>
      </c>
      <c r="P263" s="2">
        <f t="shared" si="39"/>
        <v>-19.659333214024393</v>
      </c>
      <c r="Q263" s="5"/>
      <c r="R263" s="3"/>
      <c r="S263" s="5"/>
      <c r="T263" s="3"/>
      <c r="U263" s="60">
        <v>4</v>
      </c>
      <c r="V263" s="75"/>
      <c r="W263" s="71">
        <f>(I263-41)</f>
        <v>-9.706678714958215</v>
      </c>
      <c r="X263" s="76">
        <f>(9.4+P263)</f>
        <v>-10.259333214024393</v>
      </c>
      <c r="Y263" t="str">
        <f t="shared" si="35"/>
        <v>OK</v>
      </c>
    </row>
    <row r="264" spans="1:25" ht="12.75">
      <c r="A264">
        <v>206</v>
      </c>
      <c r="B264" s="65" t="s">
        <v>40</v>
      </c>
      <c r="C264" s="54" t="s">
        <v>63</v>
      </c>
      <c r="D264" s="7"/>
      <c r="E264" s="90" t="s">
        <v>79</v>
      </c>
      <c r="F264" s="4">
        <v>2007</v>
      </c>
      <c r="G264" s="54">
        <v>33</v>
      </c>
      <c r="H264" s="54">
        <v>179.2</v>
      </c>
      <c r="I264" s="2">
        <f t="shared" si="38"/>
        <v>45.06676010652213</v>
      </c>
      <c r="J264" s="2"/>
      <c r="K264" s="2"/>
      <c r="L264" s="2"/>
      <c r="M264" s="3"/>
      <c r="N264" s="49">
        <v>3</v>
      </c>
      <c r="O264" s="54">
        <v>0.37</v>
      </c>
      <c r="P264" s="2">
        <f t="shared" si="39"/>
        <v>-8.6359655186601</v>
      </c>
      <c r="Q264" s="5"/>
      <c r="R264" s="3"/>
      <c r="S264" s="5"/>
      <c r="T264" s="3"/>
      <c r="U264" s="49">
        <v>4</v>
      </c>
      <c r="V264" s="74">
        <v>3</v>
      </c>
      <c r="W264" s="70">
        <f>(I264-48.5)</f>
        <v>-3.433239893477868</v>
      </c>
      <c r="X264" s="70">
        <f>(1.9+P264)</f>
        <v>-6.7359655186601</v>
      </c>
      <c r="Y264" t="str">
        <f t="shared" si="35"/>
        <v>OK</v>
      </c>
    </row>
    <row r="265" spans="2:25" ht="12.75">
      <c r="B265" s="69"/>
      <c r="C265" s="54" t="s">
        <v>46</v>
      </c>
      <c r="D265" s="7"/>
      <c r="E265" s="91"/>
      <c r="F265" s="4">
        <v>2007</v>
      </c>
      <c r="G265" s="54">
        <v>30</v>
      </c>
      <c r="H265" s="54">
        <v>70.4</v>
      </c>
      <c r="I265" s="2">
        <f t="shared" si="38"/>
        <v>36.95145318284224</v>
      </c>
      <c r="J265" s="2"/>
      <c r="K265" s="2"/>
      <c r="L265" s="2"/>
      <c r="M265" s="3"/>
      <c r="N265" s="49">
        <v>3</v>
      </c>
      <c r="O265" s="54">
        <v>0.175</v>
      </c>
      <c r="P265" s="2">
        <f t="shared" si="39"/>
        <v>-15.139239026274112</v>
      </c>
      <c r="Q265" s="5"/>
      <c r="R265" s="3"/>
      <c r="S265" s="5"/>
      <c r="T265" s="3"/>
      <c r="U265" s="49">
        <v>3</v>
      </c>
      <c r="V265" s="74"/>
      <c r="W265" s="70">
        <f>(I265-38.5)</f>
        <v>-1.5485468171577565</v>
      </c>
      <c r="X265" s="70">
        <f>(11.9+P265)</f>
        <v>-3.2392390262741113</v>
      </c>
      <c r="Y265" t="str">
        <f t="shared" si="35"/>
        <v>OK</v>
      </c>
    </row>
    <row r="266" spans="1:25" ht="12.75">
      <c r="A266">
        <v>207</v>
      </c>
      <c r="B266" s="65" t="s">
        <v>40</v>
      </c>
      <c r="C266" s="51" t="s">
        <v>44</v>
      </c>
      <c r="D266" s="7"/>
      <c r="E266" s="90" t="s">
        <v>79</v>
      </c>
      <c r="F266" s="4">
        <v>2007</v>
      </c>
      <c r="G266" s="51">
        <v>27.5</v>
      </c>
      <c r="H266" s="51">
        <v>225.6</v>
      </c>
      <c r="I266" s="2">
        <f t="shared" si="38"/>
        <v>47.0667819062261</v>
      </c>
      <c r="J266" s="2"/>
      <c r="K266" s="2"/>
      <c r="L266" s="2"/>
      <c r="M266" s="3"/>
      <c r="N266" s="60">
        <v>3</v>
      </c>
      <c r="O266" s="51">
        <v>0.517</v>
      </c>
      <c r="P266" s="2">
        <f t="shared" si="39"/>
        <v>-5.73018913812115</v>
      </c>
      <c r="Q266" s="5"/>
      <c r="R266" s="3"/>
      <c r="S266" s="5"/>
      <c r="T266" s="3"/>
      <c r="U266" s="60">
        <v>4</v>
      </c>
      <c r="V266" s="75">
        <v>3</v>
      </c>
      <c r="W266" s="71">
        <f>(I266-51)</f>
        <v>-3.9332180937739025</v>
      </c>
      <c r="X266" s="70">
        <f>(-0.6+P266)</f>
        <v>-6.33018913812115</v>
      </c>
      <c r="Y266" t="str">
        <f t="shared" si="35"/>
        <v>OK</v>
      </c>
    </row>
    <row r="267" spans="2:25" ht="12.75">
      <c r="B267" s="68"/>
      <c r="C267" s="51" t="s">
        <v>64</v>
      </c>
      <c r="D267" s="7"/>
      <c r="E267" s="91"/>
      <c r="F267" s="4">
        <v>2007</v>
      </c>
      <c r="G267" s="51">
        <v>27.5</v>
      </c>
      <c r="H267" s="51">
        <v>253.6</v>
      </c>
      <c r="I267" s="2">
        <f t="shared" si="38"/>
        <v>48.0829849841939</v>
      </c>
      <c r="J267" s="2"/>
      <c r="K267" s="2"/>
      <c r="L267" s="2"/>
      <c r="M267" s="3"/>
      <c r="N267" s="60">
        <v>3</v>
      </c>
      <c r="O267" s="51">
        <v>0.546</v>
      </c>
      <c r="P267" s="2">
        <f t="shared" si="39"/>
        <v>-5.2561471459052544</v>
      </c>
      <c r="Q267" s="5"/>
      <c r="R267" s="3"/>
      <c r="S267" s="5"/>
      <c r="T267" s="3"/>
      <c r="U267" s="60">
        <v>4</v>
      </c>
      <c r="V267" s="75"/>
      <c r="W267" s="71">
        <f>(I267-51)</f>
        <v>-2.9170150158061006</v>
      </c>
      <c r="X267" s="70">
        <f>(-0.6+P267)</f>
        <v>-5.856147145905254</v>
      </c>
      <c r="Y267" t="str">
        <f t="shared" si="35"/>
        <v>OK</v>
      </c>
    </row>
    <row r="268" spans="1:25" ht="12.75">
      <c r="A268">
        <v>208</v>
      </c>
      <c r="B268" s="67" t="s">
        <v>40</v>
      </c>
      <c r="C268" s="51" t="s">
        <v>52</v>
      </c>
      <c r="D268" s="7"/>
      <c r="E268" s="107" t="s">
        <v>78</v>
      </c>
      <c r="F268" s="4">
        <v>2007</v>
      </c>
      <c r="G268" s="51">
        <v>24.5</v>
      </c>
      <c r="H268" s="51">
        <v>88.2</v>
      </c>
      <c r="I268" s="2">
        <f t="shared" si="38"/>
        <v>38.90937170263639</v>
      </c>
      <c r="J268" s="2"/>
      <c r="K268" s="2"/>
      <c r="L268" s="2"/>
      <c r="M268" s="3"/>
      <c r="N268" s="60">
        <v>4</v>
      </c>
      <c r="O268" s="51">
        <v>0.175</v>
      </c>
      <c r="P268" s="2">
        <f t="shared" si="39"/>
        <v>-15.139239026274112</v>
      </c>
      <c r="Q268" s="5"/>
      <c r="R268" s="3"/>
      <c r="S268" s="5"/>
      <c r="T268" s="3"/>
      <c r="U268" s="60">
        <v>4</v>
      </c>
      <c r="V268" s="75">
        <v>4</v>
      </c>
      <c r="W268" s="70">
        <f>(I268-51)</f>
        <v>-12.090628297363608</v>
      </c>
      <c r="X268" s="70">
        <f>(-0.6+P268)</f>
        <v>-15.739239026274111</v>
      </c>
      <c r="Y268" t="str">
        <f t="shared" si="35"/>
        <v>OK</v>
      </c>
    </row>
    <row r="269" spans="2:25" ht="12.75">
      <c r="B269" s="68"/>
      <c r="C269" s="51" t="s">
        <v>53</v>
      </c>
      <c r="D269" s="7"/>
      <c r="E269" s="107"/>
      <c r="F269" s="4">
        <v>2007</v>
      </c>
      <c r="G269" s="51">
        <v>23.5</v>
      </c>
      <c r="H269" s="51">
        <v>31.6</v>
      </c>
      <c r="I269" s="2">
        <f t="shared" si="38"/>
        <v>29.99374165236808</v>
      </c>
      <c r="J269" s="2"/>
      <c r="K269" s="2"/>
      <c r="L269" s="2"/>
      <c r="M269" s="3"/>
      <c r="N269" s="60">
        <v>4</v>
      </c>
      <c r="O269" s="51">
        <v>0.085</v>
      </c>
      <c r="P269" s="2">
        <f t="shared" si="39"/>
        <v>-21.411621485714143</v>
      </c>
      <c r="Q269" s="5"/>
      <c r="R269" s="3"/>
      <c r="S269" s="5"/>
      <c r="T269" s="3"/>
      <c r="U269" s="60">
        <v>4</v>
      </c>
      <c r="V269" s="75"/>
      <c r="W269" s="71">
        <f>(I269-41)</f>
        <v>-11.00625834763192</v>
      </c>
      <c r="X269" s="76">
        <f>(9.4+P269)</f>
        <v>-12.011621485714143</v>
      </c>
      <c r="Y269" t="str">
        <f t="shared" si="35"/>
        <v>OK</v>
      </c>
    </row>
    <row r="270" spans="1:25" ht="12.75">
      <c r="A270">
        <v>209</v>
      </c>
      <c r="B270" s="67" t="s">
        <v>40</v>
      </c>
      <c r="C270" s="51" t="s">
        <v>52</v>
      </c>
      <c r="D270" s="7"/>
      <c r="E270" s="90" t="s">
        <v>79</v>
      </c>
      <c r="F270" s="4">
        <v>2007</v>
      </c>
      <c r="G270" s="51">
        <v>24.5</v>
      </c>
      <c r="H270" s="51">
        <v>78.7</v>
      </c>
      <c r="I270" s="2">
        <f t="shared" si="38"/>
        <v>37.91949464718129</v>
      </c>
      <c r="J270" s="2"/>
      <c r="K270" s="2"/>
      <c r="L270" s="2"/>
      <c r="M270" s="3"/>
      <c r="N270" s="60">
        <v>4</v>
      </c>
      <c r="O270" s="51">
        <v>0.178</v>
      </c>
      <c r="P270" s="2">
        <f t="shared" si="39"/>
        <v>-14.99159995382212</v>
      </c>
      <c r="Q270" s="5"/>
      <c r="R270" s="3"/>
      <c r="S270" s="5"/>
      <c r="T270" s="3"/>
      <c r="U270" s="60">
        <v>4</v>
      </c>
      <c r="V270" s="75">
        <v>4</v>
      </c>
      <c r="W270" s="70">
        <f>(I270-51)</f>
        <v>-13.080505352818712</v>
      </c>
      <c r="X270" s="70">
        <f>(-0.6+P270)</f>
        <v>-15.59159995382212</v>
      </c>
      <c r="Y270" t="str">
        <f t="shared" si="35"/>
        <v>OK</v>
      </c>
    </row>
    <row r="271" spans="2:25" ht="12.75">
      <c r="B271" s="68"/>
      <c r="C271" s="51" t="s">
        <v>53</v>
      </c>
      <c r="D271" s="7"/>
      <c r="E271" s="91"/>
      <c r="F271" s="4">
        <v>2007</v>
      </c>
      <c r="G271" s="51">
        <v>23.5</v>
      </c>
      <c r="H271" s="51">
        <v>49.8</v>
      </c>
      <c r="I271" s="2">
        <f t="shared" si="38"/>
        <v>33.94458685519435</v>
      </c>
      <c r="J271" s="2"/>
      <c r="K271" s="2"/>
      <c r="L271" s="2"/>
      <c r="M271" s="3"/>
      <c r="N271" s="60">
        <v>4</v>
      </c>
      <c r="O271" s="51">
        <v>0.142</v>
      </c>
      <c r="P271" s="2">
        <f t="shared" si="39"/>
        <v>-16.95423311233887</v>
      </c>
      <c r="Q271" s="5"/>
      <c r="R271" s="3"/>
      <c r="S271" s="5"/>
      <c r="T271" s="3"/>
      <c r="U271" s="60">
        <v>4</v>
      </c>
      <c r="V271" s="75"/>
      <c r="W271" s="71">
        <f>(I271-41)</f>
        <v>-7.055413144805648</v>
      </c>
      <c r="X271" s="76">
        <f>(9.4+P271)</f>
        <v>-7.554233112338869</v>
      </c>
      <c r="Y271" t="str">
        <f t="shared" si="35"/>
        <v>OK</v>
      </c>
    </row>
    <row r="272" spans="2:22" ht="12.75">
      <c r="B272" s="7"/>
      <c r="C272" s="7"/>
      <c r="D272" s="7"/>
      <c r="E272" s="7"/>
      <c r="F272" s="4"/>
      <c r="G272" s="48"/>
      <c r="H272" s="2"/>
      <c r="I272" s="2"/>
      <c r="J272" s="2"/>
      <c r="K272" s="2"/>
      <c r="L272" s="2"/>
      <c r="M272" s="3"/>
      <c r="N272" s="32"/>
      <c r="O272" s="5"/>
      <c r="P272" s="3"/>
      <c r="Q272" s="5"/>
      <c r="R272" s="3"/>
      <c r="S272" s="5"/>
      <c r="T272" s="3"/>
      <c r="U272" s="32"/>
      <c r="V272" s="6"/>
    </row>
    <row r="273" spans="2:22" ht="13.5" thickBot="1">
      <c r="B273" s="7"/>
      <c r="C273" s="7"/>
      <c r="D273" s="7"/>
      <c r="E273" s="7"/>
      <c r="F273" s="4"/>
      <c r="G273" s="48"/>
      <c r="H273" s="2"/>
      <c r="I273" s="2"/>
      <c r="J273" s="2"/>
      <c r="K273" s="2"/>
      <c r="L273" s="2"/>
      <c r="M273" s="3"/>
      <c r="N273" s="32"/>
      <c r="O273" s="5"/>
      <c r="P273" s="3"/>
      <c r="Q273" s="5"/>
      <c r="R273" s="3"/>
      <c r="S273" s="5"/>
      <c r="T273" s="3"/>
      <c r="U273" s="32"/>
      <c r="V273" s="6"/>
    </row>
    <row r="274" spans="1:25" ht="12.75">
      <c r="A274">
        <v>300</v>
      </c>
      <c r="B274" s="7"/>
      <c r="C274" s="7" t="s">
        <v>63</v>
      </c>
      <c r="D274" s="7"/>
      <c r="E274" s="77" t="s">
        <v>65</v>
      </c>
      <c r="F274" s="4">
        <v>2006</v>
      </c>
      <c r="G274" s="48"/>
      <c r="H274" s="2">
        <v>248</v>
      </c>
      <c r="I274" s="2">
        <f aca="true" t="shared" si="40" ref="I274:I281">20*LOG(H274)</f>
        <v>47.88903361652433</v>
      </c>
      <c r="J274" s="2"/>
      <c r="K274" s="2"/>
      <c r="L274" s="2"/>
      <c r="M274" s="3"/>
      <c r="N274" s="32"/>
      <c r="O274" s="5">
        <v>0.36</v>
      </c>
      <c r="P274" s="2">
        <f aca="true" t="shared" si="41" ref="P274:P281">20*LOG(O274)</f>
        <v>-8.873949984654255</v>
      </c>
      <c r="Q274" s="5"/>
      <c r="R274" s="3"/>
      <c r="S274" s="5"/>
      <c r="T274" s="3"/>
      <c r="U274" s="32"/>
      <c r="V274" s="6">
        <v>2</v>
      </c>
      <c r="W274" s="70">
        <f>(I274-48.5)</f>
        <v>-0.6109663834756702</v>
      </c>
      <c r="X274" s="70">
        <f>(1.9+P274)</f>
        <v>-6.973949984654254</v>
      </c>
      <c r="Y274" t="str">
        <f t="shared" si="35"/>
        <v>OK</v>
      </c>
    </row>
    <row r="275" spans="2:26" ht="12.75">
      <c r="B275" s="7"/>
      <c r="C275" s="7" t="s">
        <v>77</v>
      </c>
      <c r="D275" s="7"/>
      <c r="E275" s="78"/>
      <c r="F275" s="4">
        <v>2006</v>
      </c>
      <c r="G275" s="48"/>
      <c r="H275" s="2">
        <v>104.5</v>
      </c>
      <c r="I275" s="2">
        <f t="shared" si="40"/>
        <v>40.38232580894146</v>
      </c>
      <c r="J275" s="2"/>
      <c r="K275" s="2"/>
      <c r="L275" s="2"/>
      <c r="M275" s="3"/>
      <c r="N275" s="32"/>
      <c r="O275" s="5">
        <v>0.34</v>
      </c>
      <c r="P275" s="2">
        <f t="shared" si="41"/>
        <v>-9.370421659154896</v>
      </c>
      <c r="Q275" s="5"/>
      <c r="R275" s="3"/>
      <c r="S275" s="5"/>
      <c r="T275" s="3"/>
      <c r="U275" s="32"/>
      <c r="V275" s="6"/>
      <c r="W275" s="70">
        <f>(I275-38.5)</f>
        <v>1.8823258089414594</v>
      </c>
      <c r="X275" s="70">
        <f>(11.9+P275)</f>
        <v>2.529578340845104</v>
      </c>
      <c r="Y275" t="str">
        <f t="shared" si="35"/>
        <v>Not OK</v>
      </c>
      <c r="Z275">
        <f>IF(Y275="Not OK",X275-W275)</f>
        <v>0.6472525319036446</v>
      </c>
    </row>
    <row r="276" spans="1:25" ht="12.75">
      <c r="A276">
        <v>301</v>
      </c>
      <c r="B276" s="7"/>
      <c r="C276" s="7" t="s">
        <v>63</v>
      </c>
      <c r="D276" s="7"/>
      <c r="E276" s="78" t="s">
        <v>65</v>
      </c>
      <c r="F276" s="4">
        <v>2006</v>
      </c>
      <c r="G276" s="48"/>
      <c r="H276" s="2">
        <v>219.5</v>
      </c>
      <c r="I276" s="2">
        <f t="shared" si="40"/>
        <v>46.8286904915628</v>
      </c>
      <c r="J276" s="2"/>
      <c r="K276" s="2"/>
      <c r="L276" s="2"/>
      <c r="M276" s="3"/>
      <c r="N276" s="32"/>
      <c r="O276" s="5">
        <v>0.281</v>
      </c>
      <c r="P276" s="2">
        <f t="shared" si="41"/>
        <v>-11.025873601898402</v>
      </c>
      <c r="Q276" s="5"/>
      <c r="R276" s="3"/>
      <c r="S276" s="5"/>
      <c r="T276" s="3"/>
      <c r="U276" s="32"/>
      <c r="V276" s="6">
        <v>3</v>
      </c>
      <c r="W276" s="70">
        <f>(I276-48.5)</f>
        <v>-1.6713095084371972</v>
      </c>
      <c r="X276" s="70">
        <f>(1.9+P276)</f>
        <v>-9.125873601898402</v>
      </c>
      <c r="Y276" t="str">
        <f t="shared" si="35"/>
        <v>OK</v>
      </c>
    </row>
    <row r="277" spans="2:25" ht="12.75">
      <c r="B277" s="7"/>
      <c r="C277" s="7" t="s">
        <v>77</v>
      </c>
      <c r="D277" s="7"/>
      <c r="E277" s="78"/>
      <c r="F277" s="4">
        <v>2006</v>
      </c>
      <c r="G277" s="48"/>
      <c r="H277" s="2">
        <v>79.8</v>
      </c>
      <c r="I277" s="2">
        <f t="shared" si="40"/>
        <v>38.040057827014586</v>
      </c>
      <c r="J277" s="2"/>
      <c r="K277" s="2"/>
      <c r="L277" s="2"/>
      <c r="M277" s="3"/>
      <c r="N277" s="32"/>
      <c r="O277" s="5">
        <v>0.155</v>
      </c>
      <c r="P277" s="2">
        <f t="shared" si="41"/>
        <v>-16.19336603659417</v>
      </c>
      <c r="Q277" s="5"/>
      <c r="R277" s="3"/>
      <c r="S277" s="5"/>
      <c r="T277" s="3"/>
      <c r="U277" s="32"/>
      <c r="V277" s="6"/>
      <c r="W277" s="70">
        <f>(I277-38.5)</f>
        <v>-0.4599421729854143</v>
      </c>
      <c r="X277" s="70">
        <f>(11.9+P277)</f>
        <v>-4.29336603659417</v>
      </c>
      <c r="Y277" t="str">
        <f t="shared" si="35"/>
        <v>OK</v>
      </c>
    </row>
    <row r="278" spans="1:25" ht="12.75">
      <c r="A278">
        <v>302</v>
      </c>
      <c r="B278" s="7"/>
      <c r="C278" s="7" t="s">
        <v>63</v>
      </c>
      <c r="D278" s="7"/>
      <c r="E278" s="78" t="s">
        <v>66</v>
      </c>
      <c r="F278" s="4">
        <v>2006</v>
      </c>
      <c r="G278" s="48"/>
      <c r="H278" s="2">
        <v>333</v>
      </c>
      <c r="I278" s="2">
        <f t="shared" si="40"/>
        <v>50.4488846701264</v>
      </c>
      <c r="J278" s="2"/>
      <c r="K278" s="2"/>
      <c r="L278" s="2"/>
      <c r="M278" s="3"/>
      <c r="N278" s="32"/>
      <c r="O278" s="5">
        <v>0.394</v>
      </c>
      <c r="P278" s="2">
        <f t="shared" si="41"/>
        <v>-8.090075563488517</v>
      </c>
      <c r="Q278" s="5"/>
      <c r="R278" s="3"/>
      <c r="S278" s="5"/>
      <c r="T278" s="3"/>
      <c r="U278" s="32"/>
      <c r="V278" s="6">
        <v>2</v>
      </c>
      <c r="W278" s="70">
        <f>(I278-48.5)</f>
        <v>1.9488846701263967</v>
      </c>
      <c r="X278" s="70">
        <f>(1.9+P278)</f>
        <v>-6.1900755634885165</v>
      </c>
      <c r="Y278" t="str">
        <f t="shared" si="35"/>
        <v>OK</v>
      </c>
    </row>
    <row r="279" spans="2:25" ht="12.75">
      <c r="B279" s="7"/>
      <c r="C279" s="7" t="s">
        <v>77</v>
      </c>
      <c r="D279" s="7"/>
      <c r="E279" s="78"/>
      <c r="F279" s="4">
        <v>2006</v>
      </c>
      <c r="G279" s="48"/>
      <c r="H279" s="2">
        <v>133.5</v>
      </c>
      <c r="I279" s="2">
        <f t="shared" si="40"/>
        <v>42.509625314011885</v>
      </c>
      <c r="J279" s="2"/>
      <c r="K279" s="2"/>
      <c r="L279" s="2"/>
      <c r="M279" s="3"/>
      <c r="N279" s="32"/>
      <c r="O279" s="5">
        <v>0.376</v>
      </c>
      <c r="P279" s="2">
        <f t="shared" si="41"/>
        <v>-8.49624310144678</v>
      </c>
      <c r="Q279" s="5"/>
      <c r="R279" s="3"/>
      <c r="S279" s="5"/>
      <c r="T279" s="3"/>
      <c r="U279" s="32"/>
      <c r="V279" s="6"/>
      <c r="W279" s="70">
        <f>(I279-38.5)</f>
        <v>4.009625314011885</v>
      </c>
      <c r="X279" s="70">
        <f>(11.9+P279)</f>
        <v>3.4037568985532207</v>
      </c>
      <c r="Y279" t="str">
        <f t="shared" si="35"/>
        <v>OK</v>
      </c>
    </row>
    <row r="280" spans="1:25" ht="12.75">
      <c r="A280">
        <v>303</v>
      </c>
      <c r="B280" s="7"/>
      <c r="C280" s="7" t="s">
        <v>63</v>
      </c>
      <c r="D280" s="7"/>
      <c r="E280" s="78" t="s">
        <v>66</v>
      </c>
      <c r="F280" s="4">
        <v>2006</v>
      </c>
      <c r="G280" s="48"/>
      <c r="H280" s="2">
        <v>273.3</v>
      </c>
      <c r="I280" s="2">
        <f t="shared" si="40"/>
        <v>48.732792633853215</v>
      </c>
      <c r="J280" s="2"/>
      <c r="K280" s="2"/>
      <c r="L280" s="2"/>
      <c r="M280" s="3"/>
      <c r="N280" s="32"/>
      <c r="O280" s="5">
        <v>0.452</v>
      </c>
      <c r="P280" s="2">
        <f t="shared" si="41"/>
        <v>-6.897231303772358</v>
      </c>
      <c r="Q280" s="5"/>
      <c r="R280" s="3"/>
      <c r="S280" s="5"/>
      <c r="T280" s="3"/>
      <c r="U280" s="32"/>
      <c r="V280" s="6">
        <v>2</v>
      </c>
      <c r="W280" s="70">
        <f>(I280-48.5)</f>
        <v>0.23279263385321514</v>
      </c>
      <c r="X280" s="70">
        <f>(1.9+P280)</f>
        <v>-4.997231303772358</v>
      </c>
      <c r="Y280" t="str">
        <f t="shared" si="35"/>
        <v>OK</v>
      </c>
    </row>
    <row r="281" spans="2:26" ht="12.75">
      <c r="B281" s="7"/>
      <c r="C281" s="7" t="s">
        <v>77</v>
      </c>
      <c r="D281" s="7"/>
      <c r="E281" s="78"/>
      <c r="F281" s="4">
        <v>2006</v>
      </c>
      <c r="G281" s="48"/>
      <c r="H281" s="2">
        <v>106.8</v>
      </c>
      <c r="I281" s="2">
        <f t="shared" si="40"/>
        <v>40.571425053850746</v>
      </c>
      <c r="J281" s="2"/>
      <c r="K281" s="2"/>
      <c r="L281" s="2"/>
      <c r="M281" s="3"/>
      <c r="N281" s="32"/>
      <c r="O281" s="5">
        <v>0.401</v>
      </c>
      <c r="P281" s="2">
        <f t="shared" si="41"/>
        <v>-7.937112547596353</v>
      </c>
      <c r="Q281" s="5"/>
      <c r="R281" s="3"/>
      <c r="S281" s="5"/>
      <c r="T281" s="3"/>
      <c r="U281" s="32"/>
      <c r="V281" s="6"/>
      <c r="W281" s="70">
        <f>(I281-38.5)</f>
        <v>2.0714250538507457</v>
      </c>
      <c r="X281" s="70">
        <f>(11.9+P281)</f>
        <v>3.9628874524036473</v>
      </c>
      <c r="Y281" t="str">
        <f t="shared" si="35"/>
        <v>Not OK</v>
      </c>
      <c r="Z281">
        <f>IF(Y281="Not OK",X281-W281)</f>
        <v>1.8914623985529015</v>
      </c>
    </row>
    <row r="282" spans="1:22" ht="12.75">
      <c r="A282">
        <v>304</v>
      </c>
      <c r="B282" s="7"/>
      <c r="C282" s="7" t="s">
        <v>63</v>
      </c>
      <c r="D282" s="7"/>
      <c r="E282" s="78" t="s">
        <v>66</v>
      </c>
      <c r="F282" s="4">
        <v>2006</v>
      </c>
      <c r="G282" s="48"/>
      <c r="H282" s="2"/>
      <c r="I282" s="2"/>
      <c r="J282" s="2"/>
      <c r="K282" s="2"/>
      <c r="L282" s="2"/>
      <c r="M282" s="3"/>
      <c r="N282" s="32"/>
      <c r="O282" s="5"/>
      <c r="P282" s="3"/>
      <c r="Q282" s="5"/>
      <c r="R282" s="3"/>
      <c r="S282" s="5"/>
      <c r="T282" s="3"/>
      <c r="U282" s="32"/>
      <c r="V282" s="6"/>
    </row>
    <row r="283" spans="2:22" ht="12.75">
      <c r="B283" s="7"/>
      <c r="C283" s="7" t="s">
        <v>77</v>
      </c>
      <c r="D283" s="7"/>
      <c r="E283" s="78"/>
      <c r="F283" s="4">
        <v>2006</v>
      </c>
      <c r="G283" s="48"/>
      <c r="H283" s="2"/>
      <c r="I283" s="2"/>
      <c r="J283" s="2"/>
      <c r="K283" s="2"/>
      <c r="L283" s="2"/>
      <c r="M283" s="3"/>
      <c r="N283" s="32"/>
      <c r="O283" s="5"/>
      <c r="P283" s="3"/>
      <c r="Q283" s="5"/>
      <c r="R283" s="3"/>
      <c r="S283" s="5"/>
      <c r="T283" s="3"/>
      <c r="U283" s="32"/>
      <c r="V283" s="6"/>
    </row>
    <row r="284" spans="1:25" ht="12.75">
      <c r="A284">
        <v>305</v>
      </c>
      <c r="B284" s="7"/>
      <c r="C284" s="7" t="s">
        <v>63</v>
      </c>
      <c r="D284" s="7"/>
      <c r="E284" s="78" t="s">
        <v>67</v>
      </c>
      <c r="F284" s="4">
        <v>2006</v>
      </c>
      <c r="G284" s="48"/>
      <c r="H284" s="2">
        <v>256.7</v>
      </c>
      <c r="I284" s="2">
        <f>20*LOG(H284)</f>
        <v>48.188517373428866</v>
      </c>
      <c r="J284" s="2"/>
      <c r="K284" s="2"/>
      <c r="L284" s="2"/>
      <c r="M284" s="3"/>
      <c r="N284" s="32"/>
      <c r="O284" s="5">
        <v>0.378</v>
      </c>
      <c r="P284" s="2">
        <f>20*LOG(O284)</f>
        <v>-8.450164003255495</v>
      </c>
      <c r="Q284" s="5"/>
      <c r="R284" s="3"/>
      <c r="S284" s="5"/>
      <c r="T284" s="3"/>
      <c r="U284" s="32"/>
      <c r="V284" s="6">
        <v>2</v>
      </c>
      <c r="W284" s="70">
        <f>(I284-48.5)</f>
        <v>-0.31148262657113435</v>
      </c>
      <c r="X284" s="70">
        <f>(1.9+P284)</f>
        <v>-6.550164003255494</v>
      </c>
      <c r="Y284" t="str">
        <f t="shared" si="35"/>
        <v>OK</v>
      </c>
    </row>
    <row r="285" spans="2:25" ht="12.75">
      <c r="B285" s="7"/>
      <c r="C285" s="7" t="s">
        <v>77</v>
      </c>
      <c r="D285" s="7"/>
      <c r="E285" s="78"/>
      <c r="F285" s="4">
        <v>2006</v>
      </c>
      <c r="G285" s="48"/>
      <c r="H285" s="2">
        <v>118.3</v>
      </c>
      <c r="I285" s="2">
        <f>20*LOG(H285)</f>
        <v>41.45969489255861</v>
      </c>
      <c r="J285" s="2"/>
      <c r="K285" s="2"/>
      <c r="L285" s="2"/>
      <c r="M285" s="3"/>
      <c r="N285" s="32"/>
      <c r="O285" s="5">
        <v>0.34</v>
      </c>
      <c r="P285" s="2">
        <f>20*LOG(O285)</f>
        <v>-9.370421659154896</v>
      </c>
      <c r="Q285" s="5"/>
      <c r="R285" s="3"/>
      <c r="S285" s="5"/>
      <c r="T285" s="3"/>
      <c r="U285" s="32"/>
      <c r="V285" s="6"/>
      <c r="W285" s="70">
        <f>(I285-38.5)</f>
        <v>2.959694892558609</v>
      </c>
      <c r="X285" s="70">
        <f>(11.9+P285)</f>
        <v>2.529578340845104</v>
      </c>
      <c r="Y285" t="str">
        <f t="shared" si="35"/>
        <v>OK</v>
      </c>
    </row>
    <row r="286" spans="1:22" ht="12.75">
      <c r="A286">
        <v>306</v>
      </c>
      <c r="B286" s="7"/>
      <c r="C286" s="7" t="s">
        <v>63</v>
      </c>
      <c r="D286" s="7"/>
      <c r="E286" s="78" t="s">
        <v>67</v>
      </c>
      <c r="F286" s="4">
        <v>2006</v>
      </c>
      <c r="G286" s="48"/>
      <c r="H286" s="2"/>
      <c r="I286" s="2"/>
      <c r="J286" s="2"/>
      <c r="K286" s="2"/>
      <c r="L286" s="2"/>
      <c r="M286" s="3"/>
      <c r="N286" s="32"/>
      <c r="O286" s="5"/>
      <c r="P286" s="3"/>
      <c r="Q286" s="5"/>
      <c r="R286" s="3"/>
      <c r="S286" s="5"/>
      <c r="T286" s="3"/>
      <c r="U286" s="32"/>
      <c r="V286" s="6"/>
    </row>
    <row r="287" spans="2:22" ht="12.75">
      <c r="B287" s="7"/>
      <c r="C287" s="7" t="s">
        <v>77</v>
      </c>
      <c r="D287" s="7"/>
      <c r="E287" s="78"/>
      <c r="F287" s="4">
        <v>2006</v>
      </c>
      <c r="G287" s="48"/>
      <c r="H287" s="2"/>
      <c r="I287" s="2"/>
      <c r="J287" s="2"/>
      <c r="K287" s="2"/>
      <c r="L287" s="2"/>
      <c r="M287" s="3"/>
      <c r="N287" s="32"/>
      <c r="O287" s="5"/>
      <c r="P287" s="3"/>
      <c r="Q287" s="5"/>
      <c r="R287" s="3"/>
      <c r="S287" s="5"/>
      <c r="T287" s="3"/>
      <c r="U287" s="32"/>
      <c r="V287" s="6"/>
    </row>
    <row r="288" spans="1:25" ht="12.75">
      <c r="A288">
        <v>307</v>
      </c>
      <c r="B288" s="7"/>
      <c r="C288" s="7" t="s">
        <v>63</v>
      </c>
      <c r="D288" s="7"/>
      <c r="E288" s="78" t="s">
        <v>67</v>
      </c>
      <c r="F288" s="4">
        <v>2006</v>
      </c>
      <c r="G288" s="48"/>
      <c r="H288" s="2">
        <v>302.8</v>
      </c>
      <c r="I288" s="2">
        <f>20*LOG(H288)</f>
        <v>49.6231174165607</v>
      </c>
      <c r="J288" s="2"/>
      <c r="K288" s="2"/>
      <c r="L288" s="2"/>
      <c r="M288" s="3"/>
      <c r="N288" s="32"/>
      <c r="O288" s="5">
        <v>0.401</v>
      </c>
      <c r="P288" s="2">
        <f>20*LOG(O288)</f>
        <v>-7.937112547596353</v>
      </c>
      <c r="Q288" s="5"/>
      <c r="R288" s="3"/>
      <c r="S288" s="5"/>
      <c r="T288" s="3"/>
      <c r="U288" s="32"/>
      <c r="V288" s="6">
        <v>2</v>
      </c>
      <c r="W288" s="70">
        <f>(I288-48.5)</f>
        <v>1.123117416560703</v>
      </c>
      <c r="X288" s="70">
        <f>(1.9+P288)</f>
        <v>-6.037112547596353</v>
      </c>
      <c r="Y288" t="str">
        <f t="shared" si="35"/>
        <v>OK</v>
      </c>
    </row>
    <row r="289" spans="2:25" ht="12.75">
      <c r="B289" s="7"/>
      <c r="C289" s="7" t="s">
        <v>77</v>
      </c>
      <c r="D289" s="7"/>
      <c r="E289" s="78"/>
      <c r="F289" s="4">
        <v>2006</v>
      </c>
      <c r="G289" s="48"/>
      <c r="H289" s="2">
        <v>119.3</v>
      </c>
      <c r="I289" s="2">
        <f>20*LOG(H289)</f>
        <v>41.53280887340684</v>
      </c>
      <c r="J289" s="2"/>
      <c r="K289" s="2"/>
      <c r="L289" s="2"/>
      <c r="M289" s="3"/>
      <c r="N289" s="32"/>
      <c r="O289" s="5">
        <v>0.289</v>
      </c>
      <c r="P289" s="2">
        <f>20*LOG(O289)</f>
        <v>-10.782043144869045</v>
      </c>
      <c r="Q289" s="5"/>
      <c r="R289" s="3"/>
      <c r="S289" s="5"/>
      <c r="T289" s="3"/>
      <c r="U289" s="32"/>
      <c r="V289" s="6"/>
      <c r="W289" s="70">
        <f>(I289-38.5)</f>
        <v>3.032808873406843</v>
      </c>
      <c r="X289" s="70">
        <f>(11.9+P289)</f>
        <v>1.1179568551309558</v>
      </c>
      <c r="Y289" t="str">
        <f t="shared" si="35"/>
        <v>OK</v>
      </c>
    </row>
    <row r="290" spans="1:22" ht="12.75">
      <c r="A290">
        <v>308</v>
      </c>
      <c r="B290" s="7"/>
      <c r="C290" s="7" t="s">
        <v>63</v>
      </c>
      <c r="D290" s="7"/>
      <c r="E290" s="78" t="s">
        <v>67</v>
      </c>
      <c r="F290" s="4">
        <v>2006</v>
      </c>
      <c r="G290" s="48"/>
      <c r="H290" s="2"/>
      <c r="I290" s="2"/>
      <c r="J290" s="2"/>
      <c r="K290" s="2"/>
      <c r="L290" s="2"/>
      <c r="M290" s="3"/>
      <c r="N290" s="32"/>
      <c r="O290" s="5"/>
      <c r="P290" s="3"/>
      <c r="Q290" s="5"/>
      <c r="R290" s="3"/>
      <c r="S290" s="5"/>
      <c r="T290" s="3"/>
      <c r="U290" s="32"/>
      <c r="V290" s="6"/>
    </row>
    <row r="291" spans="2:22" ht="12.75">
      <c r="B291" s="7"/>
      <c r="C291" s="7" t="s">
        <v>77</v>
      </c>
      <c r="D291" s="7"/>
      <c r="E291" s="78"/>
      <c r="F291" s="4">
        <v>2006</v>
      </c>
      <c r="G291" s="48"/>
      <c r="H291" s="2"/>
      <c r="I291" s="2"/>
      <c r="J291" s="2"/>
      <c r="K291" s="2"/>
      <c r="L291" s="2"/>
      <c r="M291" s="3"/>
      <c r="N291" s="32"/>
      <c r="O291" s="5"/>
      <c r="P291" s="3"/>
      <c r="Q291" s="5"/>
      <c r="R291" s="3"/>
      <c r="S291" s="5"/>
      <c r="T291" s="3"/>
      <c r="U291" s="32"/>
      <c r="V291" s="6"/>
    </row>
    <row r="292" spans="1:22" ht="12.75">
      <c r="A292">
        <v>309</v>
      </c>
      <c r="B292" s="7"/>
      <c r="C292" s="7" t="s">
        <v>63</v>
      </c>
      <c r="D292" s="7"/>
      <c r="E292" s="78" t="s">
        <v>67</v>
      </c>
      <c r="F292" s="4">
        <v>2006</v>
      </c>
      <c r="G292" s="48"/>
      <c r="H292" s="2"/>
      <c r="I292" s="2"/>
      <c r="J292" s="2"/>
      <c r="K292" s="2"/>
      <c r="L292" s="2"/>
      <c r="M292" s="3"/>
      <c r="N292" s="32"/>
      <c r="O292" s="5"/>
      <c r="P292" s="3"/>
      <c r="Q292" s="5"/>
      <c r="R292" s="3"/>
      <c r="S292" s="5"/>
      <c r="T292" s="3"/>
      <c r="U292" s="32"/>
      <c r="V292" s="6"/>
    </row>
    <row r="293" spans="2:22" ht="12.75">
      <c r="B293" s="7"/>
      <c r="C293" s="7" t="s">
        <v>77</v>
      </c>
      <c r="D293" s="7"/>
      <c r="E293" s="78"/>
      <c r="F293" s="4">
        <v>2006</v>
      </c>
      <c r="G293" s="48"/>
      <c r="H293" s="2"/>
      <c r="I293" s="2"/>
      <c r="J293" s="2"/>
      <c r="K293" s="2"/>
      <c r="L293" s="2"/>
      <c r="M293" s="3"/>
      <c r="N293" s="32"/>
      <c r="O293" s="5"/>
      <c r="P293" s="3"/>
      <c r="Q293" s="5"/>
      <c r="R293" s="3"/>
      <c r="S293" s="5"/>
      <c r="T293" s="3"/>
      <c r="U293" s="32"/>
      <c r="V293" s="6"/>
    </row>
    <row r="294" spans="1:22" ht="12.75">
      <c r="A294">
        <v>310</v>
      </c>
      <c r="B294" s="7"/>
      <c r="C294" s="7" t="s">
        <v>63</v>
      </c>
      <c r="D294" s="7"/>
      <c r="E294" s="78" t="s">
        <v>67</v>
      </c>
      <c r="F294" s="4">
        <v>2006</v>
      </c>
      <c r="G294" s="48"/>
      <c r="H294" s="2"/>
      <c r="I294" s="2"/>
      <c r="J294" s="2"/>
      <c r="K294" s="2"/>
      <c r="L294" s="2"/>
      <c r="M294" s="3"/>
      <c r="N294" s="32"/>
      <c r="O294" s="5"/>
      <c r="P294" s="3"/>
      <c r="Q294" s="5"/>
      <c r="R294" s="3"/>
      <c r="S294" s="5"/>
      <c r="T294" s="3"/>
      <c r="U294" s="32"/>
      <c r="V294" s="6"/>
    </row>
    <row r="295" spans="2:22" ht="12.75">
      <c r="B295" s="7"/>
      <c r="C295" s="7" t="s">
        <v>77</v>
      </c>
      <c r="D295" s="7"/>
      <c r="E295" s="78"/>
      <c r="F295" s="4">
        <v>2006</v>
      </c>
      <c r="G295" s="48"/>
      <c r="H295" s="2"/>
      <c r="I295" s="2"/>
      <c r="J295" s="2"/>
      <c r="K295" s="2"/>
      <c r="L295" s="2"/>
      <c r="M295" s="3"/>
      <c r="N295" s="32"/>
      <c r="O295" s="5"/>
      <c r="P295" s="3"/>
      <c r="Q295" s="5"/>
      <c r="R295" s="3"/>
      <c r="S295" s="5"/>
      <c r="T295" s="3"/>
      <c r="U295" s="32"/>
      <c r="V295" s="6"/>
    </row>
    <row r="296" spans="1:22" ht="12.75">
      <c r="A296">
        <v>311</v>
      </c>
      <c r="B296" s="7"/>
      <c r="C296" s="7" t="s">
        <v>63</v>
      </c>
      <c r="D296" s="7"/>
      <c r="E296" s="78" t="s">
        <v>67</v>
      </c>
      <c r="F296" s="4">
        <v>2006</v>
      </c>
      <c r="G296" s="48"/>
      <c r="H296" s="29"/>
      <c r="I296" s="29"/>
      <c r="J296" s="2"/>
      <c r="K296" s="2"/>
      <c r="L296" s="2"/>
      <c r="M296" s="3"/>
      <c r="N296" s="32"/>
      <c r="O296" s="29"/>
      <c r="P296" s="29"/>
      <c r="Q296" s="5"/>
      <c r="R296" s="3"/>
      <c r="S296" s="5"/>
      <c r="T296" s="3"/>
      <c r="U296" s="32"/>
      <c r="V296" s="6"/>
    </row>
    <row r="297" spans="2:25" ht="12.75">
      <c r="B297" s="7"/>
      <c r="C297" s="7" t="s">
        <v>77</v>
      </c>
      <c r="D297" s="7"/>
      <c r="E297" s="78"/>
      <c r="F297" s="4">
        <v>2006</v>
      </c>
      <c r="G297" s="48"/>
      <c r="H297" s="2">
        <v>101.4</v>
      </c>
      <c r="I297" s="2">
        <f aca="true" t="shared" si="42" ref="I297:I361">20*LOG(H297)</f>
        <v>40.12075909994635</v>
      </c>
      <c r="J297" s="2"/>
      <c r="K297" s="2"/>
      <c r="L297" s="2"/>
      <c r="M297" s="3"/>
      <c r="N297" s="32"/>
      <c r="O297" s="5">
        <v>0.164</v>
      </c>
      <c r="P297" s="2">
        <f aca="true" t="shared" si="43" ref="P297:P359">20*LOG(O297)</f>
        <v>-15.703123039046043</v>
      </c>
      <c r="Q297" s="5"/>
      <c r="R297" s="3"/>
      <c r="S297" s="5"/>
      <c r="T297" s="3"/>
      <c r="U297" s="32"/>
      <c r="V297" s="6"/>
      <c r="W297" s="70">
        <f>(I297-38.5)</f>
        <v>1.6207590999463477</v>
      </c>
      <c r="X297" s="70">
        <f>(11.9+P297)</f>
        <v>-3.803123039046042</v>
      </c>
      <c r="Y297" t="str">
        <f aca="true" t="shared" si="44" ref="Y297:Y359">IF(W297&gt;X297,"OK","Not OK")</f>
        <v>OK</v>
      </c>
    </row>
    <row r="298" spans="1:25" ht="12.75">
      <c r="A298">
        <v>312</v>
      </c>
      <c r="B298" s="7"/>
      <c r="C298" s="7" t="s">
        <v>63</v>
      </c>
      <c r="D298" s="7"/>
      <c r="E298" s="78" t="s">
        <v>66</v>
      </c>
      <c r="F298" s="4">
        <v>2007</v>
      </c>
      <c r="G298" s="48"/>
      <c r="H298" s="2">
        <v>141.1</v>
      </c>
      <c r="I298" s="2">
        <f t="shared" si="42"/>
        <v>42.99054027508696</v>
      </c>
      <c r="J298" s="2"/>
      <c r="K298" s="2"/>
      <c r="L298" s="2"/>
      <c r="M298" s="3"/>
      <c r="N298" s="32"/>
      <c r="O298" s="5">
        <v>0.225</v>
      </c>
      <c r="P298" s="2">
        <f t="shared" si="43"/>
        <v>-12.95634963777275</v>
      </c>
      <c r="Q298" s="5"/>
      <c r="R298" s="3"/>
      <c r="S298" s="5"/>
      <c r="T298" s="3"/>
      <c r="U298" s="32"/>
      <c r="V298" s="6">
        <v>2</v>
      </c>
      <c r="W298" s="70">
        <f>(I298-48.5)</f>
        <v>-5.509459724913043</v>
      </c>
      <c r="X298" s="70">
        <f>(1.9+P298)</f>
        <v>-11.05634963777275</v>
      </c>
      <c r="Y298" t="str">
        <f t="shared" si="44"/>
        <v>OK</v>
      </c>
    </row>
    <row r="299" spans="2:25" ht="12.75">
      <c r="B299" s="7"/>
      <c r="C299" s="7" t="s">
        <v>77</v>
      </c>
      <c r="D299" s="7"/>
      <c r="E299" s="78"/>
      <c r="F299" s="4">
        <v>2007</v>
      </c>
      <c r="G299" s="48"/>
      <c r="H299" s="2">
        <v>117.5</v>
      </c>
      <c r="I299" s="2">
        <f t="shared" si="42"/>
        <v>41.4007573321551</v>
      </c>
      <c r="J299" s="2"/>
      <c r="K299" s="2"/>
      <c r="L299" s="2"/>
      <c r="M299" s="3"/>
      <c r="N299" s="32"/>
      <c r="O299" s="5">
        <v>0.288</v>
      </c>
      <c r="P299" s="2">
        <f t="shared" si="43"/>
        <v>-10.812150244815385</v>
      </c>
      <c r="Q299" s="5"/>
      <c r="R299" s="3"/>
      <c r="S299" s="5"/>
      <c r="T299" s="3"/>
      <c r="U299" s="32"/>
      <c r="V299" s="6"/>
      <c r="W299" s="70">
        <f>(I299-38.5)</f>
        <v>2.900757332155102</v>
      </c>
      <c r="X299" s="70">
        <f>(11.9+P299)</f>
        <v>1.0878497551846156</v>
      </c>
      <c r="Y299" t="str">
        <f t="shared" si="44"/>
        <v>OK</v>
      </c>
    </row>
    <row r="300" spans="1:25" ht="12.75">
      <c r="A300">
        <v>313</v>
      </c>
      <c r="B300" s="7"/>
      <c r="C300" s="7" t="s">
        <v>63</v>
      </c>
      <c r="D300" s="7"/>
      <c r="E300" s="78" t="s">
        <v>66</v>
      </c>
      <c r="F300" s="4">
        <v>2006</v>
      </c>
      <c r="G300" s="48"/>
      <c r="H300" s="2">
        <v>219.2</v>
      </c>
      <c r="I300" s="2">
        <f t="shared" si="42"/>
        <v>46.81681099624663</v>
      </c>
      <c r="J300" s="2"/>
      <c r="K300" s="2"/>
      <c r="L300" s="2"/>
      <c r="M300" s="3"/>
      <c r="N300" s="32"/>
      <c r="O300" s="5">
        <v>0.304</v>
      </c>
      <c r="P300" s="2">
        <f t="shared" si="43"/>
        <v>-10.342528327824924</v>
      </c>
      <c r="Q300" s="5"/>
      <c r="R300" s="3"/>
      <c r="S300" s="5"/>
      <c r="T300" s="3"/>
      <c r="U300" s="32"/>
      <c r="V300" s="6">
        <v>2</v>
      </c>
      <c r="W300" s="70">
        <f>(I300-48.5)</f>
        <v>-1.6831890037533697</v>
      </c>
      <c r="X300" s="70">
        <f>(1.9+P300)</f>
        <v>-8.442528327824924</v>
      </c>
      <c r="Y300" t="str">
        <f t="shared" si="44"/>
        <v>OK</v>
      </c>
    </row>
    <row r="301" spans="2:25" ht="12.75">
      <c r="B301" s="7"/>
      <c r="C301" s="7" t="s">
        <v>77</v>
      </c>
      <c r="D301" s="7"/>
      <c r="E301" s="78"/>
      <c r="F301" s="4">
        <v>2006</v>
      </c>
      <c r="G301" s="48"/>
      <c r="H301" s="2">
        <v>107.6</v>
      </c>
      <c r="I301" s="2">
        <f t="shared" si="42"/>
        <v>40.63624542660741</v>
      </c>
      <c r="J301" s="2"/>
      <c r="K301" s="2"/>
      <c r="L301" s="2"/>
      <c r="M301" s="3"/>
      <c r="N301" s="32"/>
      <c r="O301" s="5">
        <v>0.218</v>
      </c>
      <c r="P301" s="2">
        <f t="shared" si="43"/>
        <v>-13.230870127907902</v>
      </c>
      <c r="Q301" s="5"/>
      <c r="R301" s="3"/>
      <c r="S301" s="5"/>
      <c r="T301" s="3"/>
      <c r="U301" s="32"/>
      <c r="V301" s="6"/>
      <c r="W301" s="70">
        <f>(I301-38.5)</f>
        <v>2.1362454266074096</v>
      </c>
      <c r="X301" s="70">
        <f>(11.9+P301)</f>
        <v>-1.330870127907902</v>
      </c>
      <c r="Y301" t="str">
        <f t="shared" si="44"/>
        <v>OK</v>
      </c>
    </row>
    <row r="302" spans="1:25" ht="12.75">
      <c r="A302">
        <v>314</v>
      </c>
      <c r="B302" s="7"/>
      <c r="C302" s="7" t="s">
        <v>63</v>
      </c>
      <c r="D302" s="7"/>
      <c r="E302" s="78" t="s">
        <v>66</v>
      </c>
      <c r="F302" s="4">
        <v>2007</v>
      </c>
      <c r="G302" s="48"/>
      <c r="H302" s="2">
        <v>155.7</v>
      </c>
      <c r="I302" s="2">
        <f t="shared" si="42"/>
        <v>43.845772251362405</v>
      </c>
      <c r="J302" s="2"/>
      <c r="K302" s="2"/>
      <c r="L302" s="2"/>
      <c r="M302" s="3"/>
      <c r="N302" s="32"/>
      <c r="O302" s="5">
        <v>0.446</v>
      </c>
      <c r="P302" s="2">
        <f t="shared" si="43"/>
        <v>-7.013302825757163</v>
      </c>
      <c r="Q302" s="5"/>
      <c r="R302" s="3"/>
      <c r="S302" s="5"/>
      <c r="T302" s="3"/>
      <c r="U302" s="32"/>
      <c r="V302" s="6">
        <v>2</v>
      </c>
      <c r="W302" s="70">
        <f>(I302-48.5)</f>
        <v>-4.654227748637595</v>
      </c>
      <c r="X302" s="70">
        <f>(1.9+P302)</f>
        <v>-5.113302825757163</v>
      </c>
      <c r="Y302" t="str">
        <f t="shared" si="44"/>
        <v>OK</v>
      </c>
    </row>
    <row r="303" spans="2:25" ht="12.75">
      <c r="B303" s="7"/>
      <c r="C303" s="7" t="s">
        <v>77</v>
      </c>
      <c r="D303" s="7"/>
      <c r="E303" s="78"/>
      <c r="F303" s="4">
        <v>2007</v>
      </c>
      <c r="G303" s="48"/>
      <c r="H303" s="2">
        <v>105.4</v>
      </c>
      <c r="I303" s="2">
        <f t="shared" si="42"/>
        <v>40.45681221753056</v>
      </c>
      <c r="J303" s="2"/>
      <c r="K303" s="2"/>
      <c r="L303" s="2"/>
      <c r="M303" s="3"/>
      <c r="N303" s="32"/>
      <c r="O303" s="5">
        <v>0.317</v>
      </c>
      <c r="P303" s="2">
        <f t="shared" si="43"/>
        <v>-9.97881475564497</v>
      </c>
      <c r="Q303" s="5"/>
      <c r="R303" s="3"/>
      <c r="S303" s="5"/>
      <c r="T303" s="3"/>
      <c r="U303" s="32"/>
      <c r="V303" s="6"/>
      <c r="W303" s="70">
        <f>(I303-38.5)</f>
        <v>1.9568122175305618</v>
      </c>
      <c r="X303" s="70">
        <f>(11.9+P303)</f>
        <v>1.92118524435503</v>
      </c>
      <c r="Y303" t="str">
        <f t="shared" si="44"/>
        <v>OK</v>
      </c>
    </row>
    <row r="304" spans="1:25" ht="12.75">
      <c r="A304">
        <v>315</v>
      </c>
      <c r="B304" s="7"/>
      <c r="C304" s="7" t="s">
        <v>63</v>
      </c>
      <c r="D304" s="7"/>
      <c r="E304" s="78" t="s">
        <v>67</v>
      </c>
      <c r="F304" s="4">
        <v>2006</v>
      </c>
      <c r="G304" s="48"/>
      <c r="H304" s="2">
        <v>179.5</v>
      </c>
      <c r="I304" s="2">
        <f t="shared" si="42"/>
        <v>45.081289058286764</v>
      </c>
      <c r="J304" s="2"/>
      <c r="K304" s="2"/>
      <c r="L304" s="2"/>
      <c r="M304" s="3"/>
      <c r="N304" s="32"/>
      <c r="O304" s="5">
        <v>0.257</v>
      </c>
      <c r="P304" s="2">
        <f t="shared" si="43"/>
        <v>-11.80133753337411</v>
      </c>
      <c r="Q304" s="5"/>
      <c r="R304" s="3"/>
      <c r="S304" s="5"/>
      <c r="T304" s="3"/>
      <c r="U304" s="32"/>
      <c r="V304" s="6">
        <v>2</v>
      </c>
      <c r="W304" s="70">
        <f>(I304-48.5)</f>
        <v>-3.418710941713236</v>
      </c>
      <c r="X304" s="70">
        <f>(1.9+P304)</f>
        <v>-9.90133753337411</v>
      </c>
      <c r="Y304" t="str">
        <f t="shared" si="44"/>
        <v>OK</v>
      </c>
    </row>
    <row r="305" spans="2:26" ht="12.75">
      <c r="B305" s="7"/>
      <c r="C305" s="7" t="s">
        <v>77</v>
      </c>
      <c r="D305" s="7"/>
      <c r="E305" s="78"/>
      <c r="F305" s="4">
        <v>2006</v>
      </c>
      <c r="G305" s="48"/>
      <c r="H305" s="2">
        <v>109.6</v>
      </c>
      <c r="I305" s="2">
        <f t="shared" si="42"/>
        <v>40.796211082967005</v>
      </c>
      <c r="J305" s="2"/>
      <c r="K305" s="2"/>
      <c r="L305" s="2"/>
      <c r="M305" s="3"/>
      <c r="N305" s="32"/>
      <c r="O305" s="5">
        <v>0.335</v>
      </c>
      <c r="P305" s="2">
        <f t="shared" si="43"/>
        <v>-9.499103859263094</v>
      </c>
      <c r="Q305" s="5"/>
      <c r="R305" s="3"/>
      <c r="S305" s="5"/>
      <c r="T305" s="3"/>
      <c r="U305" s="32"/>
      <c r="V305" s="6"/>
      <c r="W305" s="70">
        <f>(I305-38.5)</f>
        <v>2.2962110829670053</v>
      </c>
      <c r="X305" s="70">
        <f>(11.9+P305)</f>
        <v>2.400896140736906</v>
      </c>
      <c r="Y305" t="str">
        <f t="shared" si="44"/>
        <v>Not OK</v>
      </c>
      <c r="Z305">
        <f>IF(Y305="Not OK",X305-W305)</f>
        <v>0.10468505776990078</v>
      </c>
    </row>
    <row r="306" spans="1:25" ht="12.75">
      <c r="A306">
        <v>316</v>
      </c>
      <c r="B306" s="7"/>
      <c r="C306" s="7" t="s">
        <v>63</v>
      </c>
      <c r="D306" s="7"/>
      <c r="E306" s="78" t="s">
        <v>67</v>
      </c>
      <c r="F306" s="4">
        <v>2006</v>
      </c>
      <c r="G306" s="48"/>
      <c r="H306" s="2">
        <v>95.5</v>
      </c>
      <c r="I306" s="2">
        <f t="shared" si="42"/>
        <v>39.60006743167493</v>
      </c>
      <c r="J306" s="2"/>
      <c r="K306" s="2"/>
      <c r="L306" s="2"/>
      <c r="M306" s="3"/>
      <c r="N306" s="32"/>
      <c r="O306" s="5">
        <v>0.268</v>
      </c>
      <c r="P306" s="2">
        <f t="shared" si="43"/>
        <v>-11.437304119424223</v>
      </c>
      <c r="Q306" s="5"/>
      <c r="R306" s="3"/>
      <c r="S306" s="5"/>
      <c r="T306" s="3"/>
      <c r="U306" s="32"/>
      <c r="V306" s="6">
        <v>2</v>
      </c>
      <c r="W306" s="70">
        <f>(I306-48.5)</f>
        <v>-8.89993256832507</v>
      </c>
      <c r="X306" s="70">
        <f>(1.9+P306)</f>
        <v>-9.537304119424222</v>
      </c>
      <c r="Y306" t="str">
        <f t="shared" si="44"/>
        <v>OK</v>
      </c>
    </row>
    <row r="307" spans="2:25" ht="12.75">
      <c r="B307" s="7"/>
      <c r="C307" s="7" t="s">
        <v>77</v>
      </c>
      <c r="D307" s="7"/>
      <c r="E307" s="78"/>
      <c r="F307" s="4">
        <v>2006</v>
      </c>
      <c r="G307" s="48"/>
      <c r="H307" s="2">
        <v>139.2</v>
      </c>
      <c r="I307" s="2">
        <f t="shared" si="42"/>
        <v>42.872784705490865</v>
      </c>
      <c r="J307" s="2"/>
      <c r="K307" s="2"/>
      <c r="L307" s="2"/>
      <c r="M307" s="3"/>
      <c r="N307" s="32"/>
      <c r="O307" s="5">
        <v>0.211</v>
      </c>
      <c r="P307" s="2">
        <f t="shared" si="43"/>
        <v>-13.514350894046148</v>
      </c>
      <c r="Q307" s="5"/>
      <c r="R307" s="3"/>
      <c r="S307" s="5"/>
      <c r="T307" s="3"/>
      <c r="U307" s="32"/>
      <c r="V307" s="6"/>
      <c r="W307" s="70">
        <f>(I307-38.5)</f>
        <v>4.372784705490865</v>
      </c>
      <c r="X307" s="70">
        <f>(11.9+P307)</f>
        <v>-1.6143508940461473</v>
      </c>
      <c r="Y307" t="str">
        <f t="shared" si="44"/>
        <v>OK</v>
      </c>
    </row>
    <row r="308" spans="1:25" ht="12.75">
      <c r="A308">
        <v>317</v>
      </c>
      <c r="B308" s="7"/>
      <c r="C308" s="7" t="s">
        <v>63</v>
      </c>
      <c r="D308" s="7"/>
      <c r="E308" s="78" t="s">
        <v>66</v>
      </c>
      <c r="F308" s="4">
        <v>2006</v>
      </c>
      <c r="G308" s="48"/>
      <c r="H308" s="2">
        <v>213.2</v>
      </c>
      <c r="I308" s="2">
        <f t="shared" si="42"/>
        <v>46.57574400709069</v>
      </c>
      <c r="J308" s="2"/>
      <c r="K308" s="2"/>
      <c r="L308" s="2"/>
      <c r="M308" s="3"/>
      <c r="N308" s="32"/>
      <c r="O308" s="5">
        <v>0.471</v>
      </c>
      <c r="P308" s="2">
        <f t="shared" si="43"/>
        <v>-6.5395818574220765</v>
      </c>
      <c r="Q308" s="5"/>
      <c r="R308" s="3"/>
      <c r="S308" s="5"/>
      <c r="T308" s="3"/>
      <c r="U308" s="32"/>
      <c r="V308" s="6">
        <v>2</v>
      </c>
      <c r="W308" s="70">
        <f>(I308-48.5)</f>
        <v>-1.924255992909309</v>
      </c>
      <c r="X308" s="70">
        <f>(1.9+P308)</f>
        <v>-4.639581857422076</v>
      </c>
      <c r="Y308" t="str">
        <f t="shared" si="44"/>
        <v>OK</v>
      </c>
    </row>
    <row r="309" spans="2:26" ht="12.75">
      <c r="B309" s="7"/>
      <c r="C309" s="7" t="s">
        <v>77</v>
      </c>
      <c r="D309" s="7"/>
      <c r="E309" s="78"/>
      <c r="F309" s="4">
        <v>2006</v>
      </c>
      <c r="G309" s="48"/>
      <c r="H309" s="2">
        <v>138.6</v>
      </c>
      <c r="I309" s="2">
        <f t="shared" si="42"/>
        <v>42.83526460551576</v>
      </c>
      <c r="J309" s="2"/>
      <c r="K309" s="2"/>
      <c r="L309" s="2"/>
      <c r="M309" s="3"/>
      <c r="N309" s="32"/>
      <c r="O309" s="5">
        <v>0.45</v>
      </c>
      <c r="P309" s="2">
        <f t="shared" si="43"/>
        <v>-6.935749724493126</v>
      </c>
      <c r="Q309" s="5"/>
      <c r="R309" s="3"/>
      <c r="S309" s="5"/>
      <c r="T309" s="3"/>
      <c r="U309" s="32"/>
      <c r="V309" s="6"/>
      <c r="W309" s="70">
        <f>(I309-38.5)</f>
        <v>4.335264605515761</v>
      </c>
      <c r="X309" s="70">
        <f>(11.9+P309)</f>
        <v>4.964250275506874</v>
      </c>
      <c r="Y309" t="str">
        <f t="shared" si="44"/>
        <v>Not OK</v>
      </c>
      <c r="Z309">
        <f>IF(Y309="Not OK",X309-W309)</f>
        <v>0.6289856699911134</v>
      </c>
    </row>
    <row r="310" spans="1:25" ht="12.75">
      <c r="A310">
        <v>318</v>
      </c>
      <c r="B310" s="7"/>
      <c r="C310" s="7" t="s">
        <v>63</v>
      </c>
      <c r="D310" s="7"/>
      <c r="E310" s="78" t="s">
        <v>65</v>
      </c>
      <c r="F310" s="4">
        <v>2006</v>
      </c>
      <c r="G310" s="48"/>
      <c r="H310" s="2">
        <v>176.4</v>
      </c>
      <c r="I310" s="2">
        <f t="shared" si="42"/>
        <v>44.929971615916024</v>
      </c>
      <c r="J310" s="2"/>
      <c r="K310" s="2"/>
      <c r="L310" s="2"/>
      <c r="M310" s="3"/>
      <c r="N310" s="32"/>
      <c r="O310" s="5">
        <v>0.351</v>
      </c>
      <c r="P310" s="2">
        <f t="shared" si="43"/>
        <v>-9.09385767068352</v>
      </c>
      <c r="Q310" s="5"/>
      <c r="R310" s="3"/>
      <c r="S310" s="5"/>
      <c r="T310" s="3"/>
      <c r="U310" s="32"/>
      <c r="V310" s="6">
        <v>3</v>
      </c>
      <c r="W310" s="70">
        <f>(I310-48.5)</f>
        <v>-3.570028384083976</v>
      </c>
      <c r="X310" s="70">
        <f>(1.9+P310)</f>
        <v>-7.193857670683519</v>
      </c>
      <c r="Y310" t="str">
        <f t="shared" si="44"/>
        <v>OK</v>
      </c>
    </row>
    <row r="311" spans="2:26" ht="12.75">
      <c r="B311" s="7"/>
      <c r="C311" s="7" t="s">
        <v>77</v>
      </c>
      <c r="D311" s="7"/>
      <c r="E311" s="78"/>
      <c r="F311" s="4">
        <v>2007</v>
      </c>
      <c r="G311" s="48"/>
      <c r="H311" s="2">
        <v>49</v>
      </c>
      <c r="I311" s="2">
        <f t="shared" si="42"/>
        <v>33.80392160057027</v>
      </c>
      <c r="J311" s="2"/>
      <c r="K311" s="2"/>
      <c r="L311" s="2"/>
      <c r="M311" s="3"/>
      <c r="N311" s="32"/>
      <c r="O311" s="5">
        <v>0.172</v>
      </c>
      <c r="P311" s="2">
        <f t="shared" si="43"/>
        <v>-15.289431061849022</v>
      </c>
      <c r="Q311" s="5"/>
      <c r="R311" s="3"/>
      <c r="S311" s="5"/>
      <c r="T311" s="3"/>
      <c r="U311" s="32"/>
      <c r="V311" s="6"/>
      <c r="W311" s="70">
        <f>(I311-38.5)</f>
        <v>-4.69607839942973</v>
      </c>
      <c r="X311" s="70">
        <f>(11.9+P311)</f>
        <v>-3.389431061849022</v>
      </c>
      <c r="Y311" t="str">
        <f t="shared" si="44"/>
        <v>Not OK</v>
      </c>
      <c r="Z311">
        <f>IF(Y311="Not OK",X311-W311)</f>
        <v>1.3066473375807082</v>
      </c>
    </row>
    <row r="312" spans="1:25" ht="12.75">
      <c r="A312">
        <v>319</v>
      </c>
      <c r="B312" s="7"/>
      <c r="C312" s="7" t="s">
        <v>63</v>
      </c>
      <c r="D312" s="7"/>
      <c r="E312" s="78" t="s">
        <v>67</v>
      </c>
      <c r="F312" s="4">
        <v>2006</v>
      </c>
      <c r="G312" s="48"/>
      <c r="H312" s="2">
        <v>265.3</v>
      </c>
      <c r="I312" s="2">
        <f t="shared" si="42"/>
        <v>48.47474499964658</v>
      </c>
      <c r="J312" s="2"/>
      <c r="K312" s="2"/>
      <c r="L312" s="2"/>
      <c r="M312" s="3"/>
      <c r="N312" s="32"/>
      <c r="O312" s="5">
        <v>0.285</v>
      </c>
      <c r="P312" s="3">
        <f t="shared" si="43"/>
        <v>-10.903102799829796</v>
      </c>
      <c r="Q312" s="5"/>
      <c r="R312" s="3"/>
      <c r="S312" s="5"/>
      <c r="T312" s="3"/>
      <c r="U312" s="32"/>
      <c r="V312" s="6">
        <v>1</v>
      </c>
      <c r="W312" s="70">
        <f>(I312-48.5)</f>
        <v>-0.02525500035341821</v>
      </c>
      <c r="X312" s="70">
        <f>(1.9+P312)</f>
        <v>-9.003102799829795</v>
      </c>
      <c r="Y312" t="str">
        <f t="shared" si="44"/>
        <v>OK</v>
      </c>
    </row>
    <row r="313" spans="2:26" ht="12.75">
      <c r="B313" s="7"/>
      <c r="C313" s="7" t="s">
        <v>77</v>
      </c>
      <c r="D313" s="7"/>
      <c r="E313" s="78"/>
      <c r="F313" s="4">
        <v>2006</v>
      </c>
      <c r="G313" s="48"/>
      <c r="H313" s="2">
        <v>171</v>
      </c>
      <c r="I313" s="2">
        <f t="shared" si="42"/>
        <v>44.659922207843074</v>
      </c>
      <c r="J313" s="2"/>
      <c r="K313" s="2"/>
      <c r="L313" s="2"/>
      <c r="M313" s="3"/>
      <c r="N313" s="32"/>
      <c r="O313" s="5">
        <v>0.364</v>
      </c>
      <c r="P313" s="3">
        <f t="shared" si="43"/>
        <v>-8.77797232701888</v>
      </c>
      <c r="Q313" s="5"/>
      <c r="R313" s="3"/>
      <c r="S313" s="5"/>
      <c r="T313" s="3"/>
      <c r="U313" s="32"/>
      <c r="V313" s="6"/>
      <c r="W313" s="70">
        <f>(I313-38.5)</f>
        <v>6.159922207843074</v>
      </c>
      <c r="X313" s="70">
        <f>(11.9+P313)</f>
        <v>3.1220276729811207</v>
      </c>
      <c r="Y313" t="str">
        <f t="shared" si="44"/>
        <v>OK</v>
      </c>
      <c r="Z313" t="b">
        <f>IF(Y313="Not OK",W313-X313)</f>
        <v>0</v>
      </c>
    </row>
    <row r="314" spans="1:25" ht="12.75">
      <c r="A314">
        <v>320</v>
      </c>
      <c r="B314" s="7"/>
      <c r="C314" s="7" t="s">
        <v>63</v>
      </c>
      <c r="D314" s="7"/>
      <c r="E314" s="78" t="s">
        <v>67</v>
      </c>
      <c r="F314" s="4">
        <v>2006</v>
      </c>
      <c r="G314" s="48"/>
      <c r="H314" s="2">
        <v>208.2</v>
      </c>
      <c r="I314" s="2">
        <f t="shared" si="42"/>
        <v>46.36961450349035</v>
      </c>
      <c r="J314" s="2"/>
      <c r="K314" s="2"/>
      <c r="L314" s="2"/>
      <c r="M314" s="3"/>
      <c r="N314" s="32"/>
      <c r="O314" s="5">
        <v>0.241</v>
      </c>
      <c r="P314" s="3">
        <f t="shared" si="43"/>
        <v>-12.359659148502633</v>
      </c>
      <c r="Q314" s="5"/>
      <c r="R314" s="3"/>
      <c r="S314" s="5"/>
      <c r="T314" s="3"/>
      <c r="U314" s="32"/>
      <c r="V314" s="6">
        <v>2</v>
      </c>
      <c r="W314" s="70">
        <f>(I314-48.5)</f>
        <v>-2.1303854965096534</v>
      </c>
      <c r="X314" s="70">
        <f>(1.9+P314)</f>
        <v>-10.459659148502633</v>
      </c>
      <c r="Y314" t="str">
        <f t="shared" si="44"/>
        <v>OK</v>
      </c>
    </row>
    <row r="315" spans="2:25" ht="12.75">
      <c r="B315" s="7"/>
      <c r="C315" s="7" t="s">
        <v>77</v>
      </c>
      <c r="D315" s="7"/>
      <c r="E315" s="78"/>
      <c r="F315" s="4">
        <v>2006</v>
      </c>
      <c r="G315" s="48"/>
      <c r="H315" s="2">
        <v>108.8</v>
      </c>
      <c r="I315" s="2">
        <f t="shared" si="42"/>
        <v>40.732577907243225</v>
      </c>
      <c r="J315" s="2"/>
      <c r="K315" s="2"/>
      <c r="L315" s="2"/>
      <c r="M315" s="3"/>
      <c r="N315" s="32"/>
      <c r="O315" s="5">
        <v>0.26</v>
      </c>
      <c r="P315" s="3">
        <f t="shared" si="43"/>
        <v>-11.70053304058364</v>
      </c>
      <c r="Q315" s="5"/>
      <c r="R315" s="3"/>
      <c r="S315" s="5"/>
      <c r="T315" s="3"/>
      <c r="U315" s="32"/>
      <c r="V315" s="6"/>
      <c r="W315" s="70">
        <f>(I315-38.5)</f>
        <v>2.2325779072432255</v>
      </c>
      <c r="X315" s="70">
        <f>(11.9+P315)</f>
        <v>0.19946695941636072</v>
      </c>
      <c r="Y315" t="str">
        <f t="shared" si="44"/>
        <v>OK</v>
      </c>
    </row>
    <row r="316" spans="1:25" ht="12.75">
      <c r="A316">
        <v>321</v>
      </c>
      <c r="B316" s="7"/>
      <c r="C316" s="7" t="s">
        <v>63</v>
      </c>
      <c r="D316" s="7"/>
      <c r="E316" s="78" t="s">
        <v>65</v>
      </c>
      <c r="F316" s="4">
        <v>2006</v>
      </c>
      <c r="G316" s="48"/>
      <c r="H316" s="2">
        <v>196.1</v>
      </c>
      <c r="I316" s="2">
        <f t="shared" si="42"/>
        <v>45.84955187335568</v>
      </c>
      <c r="J316" s="2"/>
      <c r="K316" s="2"/>
      <c r="L316" s="2"/>
      <c r="M316" s="3"/>
      <c r="N316" s="32"/>
      <c r="O316" s="5">
        <v>0.301</v>
      </c>
      <c r="P316" s="3">
        <f t="shared" si="43"/>
        <v>-10.428670088123134</v>
      </c>
      <c r="Q316" s="5"/>
      <c r="R316" s="3"/>
      <c r="S316" s="5"/>
      <c r="T316" s="3"/>
      <c r="U316" s="32"/>
      <c r="V316" s="6">
        <v>2</v>
      </c>
      <c r="W316" s="70">
        <f>(I316-48.5)</f>
        <v>-2.6504481266443207</v>
      </c>
      <c r="X316" s="70">
        <f>(1.9+P316)</f>
        <v>-8.528670088123134</v>
      </c>
      <c r="Y316" t="str">
        <f t="shared" si="44"/>
        <v>OK</v>
      </c>
    </row>
    <row r="317" spans="2:25" ht="12.75">
      <c r="B317" s="7"/>
      <c r="C317" s="7" t="s">
        <v>77</v>
      </c>
      <c r="D317" s="7"/>
      <c r="E317" s="78"/>
      <c r="F317" s="4">
        <v>2006</v>
      </c>
      <c r="G317" s="48"/>
      <c r="H317" s="2">
        <v>91.1</v>
      </c>
      <c r="I317" s="2">
        <f t="shared" si="42"/>
        <v>39.19036753945996</v>
      </c>
      <c r="J317" s="2"/>
      <c r="K317" s="2"/>
      <c r="L317" s="2"/>
      <c r="M317" s="3"/>
      <c r="N317" s="32"/>
      <c r="O317" s="5">
        <v>0.242</v>
      </c>
      <c r="P317" s="3">
        <f t="shared" si="43"/>
        <v>-12.323692680391375</v>
      </c>
      <c r="Q317" s="5"/>
      <c r="R317" s="3"/>
      <c r="S317" s="5"/>
      <c r="T317" s="3"/>
      <c r="U317" s="32"/>
      <c r="V317" s="6"/>
      <c r="W317" s="70">
        <f>(I317-38.5)</f>
        <v>0.6903675394599631</v>
      </c>
      <c r="X317" s="70">
        <f>(11.9+P317)</f>
        <v>-0.4236926803913743</v>
      </c>
      <c r="Y317" t="str">
        <f t="shared" si="44"/>
        <v>OK</v>
      </c>
    </row>
    <row r="318" spans="1:26" ht="12.75">
      <c r="A318">
        <v>322</v>
      </c>
      <c r="B318" s="7"/>
      <c r="C318" s="7" t="s">
        <v>63</v>
      </c>
      <c r="D318" s="7"/>
      <c r="E318" s="78" t="s">
        <v>68</v>
      </c>
      <c r="F318" s="4">
        <v>2006</v>
      </c>
      <c r="G318" s="48"/>
      <c r="H318" s="2">
        <v>136.9</v>
      </c>
      <c r="I318" s="2">
        <f t="shared" si="42"/>
        <v>42.7280689626798</v>
      </c>
      <c r="J318" s="2"/>
      <c r="K318" s="2"/>
      <c r="L318" s="2"/>
      <c r="M318" s="3"/>
      <c r="N318" s="32"/>
      <c r="O318" s="5">
        <v>0.43</v>
      </c>
      <c r="P318" s="3">
        <f t="shared" si="43"/>
        <v>-7.330630888408269</v>
      </c>
      <c r="Q318" s="5"/>
      <c r="R318" s="3"/>
      <c r="S318" s="5"/>
      <c r="T318" s="3"/>
      <c r="U318" s="32"/>
      <c r="V318" s="6">
        <v>3</v>
      </c>
      <c r="W318" s="70">
        <f>(I318-48.5)</f>
        <v>-5.771931037320201</v>
      </c>
      <c r="X318" s="70">
        <f>(1.9+P318)</f>
        <v>-5.430630888408269</v>
      </c>
      <c r="Y318" t="str">
        <f t="shared" si="44"/>
        <v>Not OK</v>
      </c>
      <c r="Z318">
        <f>IF(Y318="Not OK",X318-W318)</f>
        <v>0.34130014891193206</v>
      </c>
    </row>
    <row r="319" spans="2:25" ht="12.75">
      <c r="B319" s="7"/>
      <c r="C319" s="7" t="s">
        <v>77</v>
      </c>
      <c r="D319" s="7"/>
      <c r="E319" s="78"/>
      <c r="F319" s="4">
        <v>2006</v>
      </c>
      <c r="G319" s="48"/>
      <c r="H319" s="2">
        <v>73.9</v>
      </c>
      <c r="I319" s="2">
        <f t="shared" si="42"/>
        <v>37.37288876789651</v>
      </c>
      <c r="J319" s="2"/>
      <c r="K319" s="2"/>
      <c r="L319" s="2"/>
      <c r="M319" s="3"/>
      <c r="N319" s="32"/>
      <c r="O319" s="5">
        <v>0.213</v>
      </c>
      <c r="P319" s="3">
        <f t="shared" si="43"/>
        <v>-13.432407931225246</v>
      </c>
      <c r="Q319" s="5"/>
      <c r="R319" s="3"/>
      <c r="S319" s="5"/>
      <c r="T319" s="3"/>
      <c r="U319" s="32"/>
      <c r="V319" s="6"/>
      <c r="W319" s="70">
        <f>(I319-38.5)</f>
        <v>-1.1271112321034877</v>
      </c>
      <c r="X319" s="70">
        <f>(11.9+P319)</f>
        <v>-1.5324079312252454</v>
      </c>
      <c r="Y319" t="str">
        <f t="shared" si="44"/>
        <v>OK</v>
      </c>
    </row>
    <row r="320" spans="1:26" ht="12.75">
      <c r="A320">
        <v>323</v>
      </c>
      <c r="B320" s="7"/>
      <c r="C320" s="7" t="s">
        <v>63</v>
      </c>
      <c r="D320" s="7"/>
      <c r="E320" s="78" t="s">
        <v>68</v>
      </c>
      <c r="F320" s="4">
        <v>2006</v>
      </c>
      <c r="G320" s="48"/>
      <c r="H320" s="2">
        <v>153.7</v>
      </c>
      <c r="I320" s="2">
        <f t="shared" si="42"/>
        <v>43.73347734999491</v>
      </c>
      <c r="J320" s="2"/>
      <c r="K320" s="2"/>
      <c r="L320" s="2"/>
      <c r="M320" s="3"/>
      <c r="N320" s="32"/>
      <c r="O320" s="5">
        <v>0.518</v>
      </c>
      <c r="P320" s="3">
        <f t="shared" si="43"/>
        <v>-5.7134048050953385</v>
      </c>
      <c r="Q320" s="5"/>
      <c r="R320" s="3"/>
      <c r="S320" s="5"/>
      <c r="T320" s="3"/>
      <c r="U320" s="32"/>
      <c r="V320" s="6">
        <v>2</v>
      </c>
      <c r="W320" s="70">
        <f>(I320-48.5)</f>
        <v>-4.7665226500050935</v>
      </c>
      <c r="X320" s="70">
        <f>(1.9+P320)</f>
        <v>-3.8134048050953386</v>
      </c>
      <c r="Y320" t="str">
        <f t="shared" si="44"/>
        <v>Not OK</v>
      </c>
      <c r="Z320">
        <f>IF(Y320="Not OK",X320-W320)</f>
        <v>0.9531178449097548</v>
      </c>
    </row>
    <row r="321" spans="2:26" ht="12.75">
      <c r="B321" s="7"/>
      <c r="C321" s="7" t="s">
        <v>77</v>
      </c>
      <c r="D321" s="7"/>
      <c r="E321" s="78"/>
      <c r="F321" s="4">
        <v>2006</v>
      </c>
      <c r="G321" s="48"/>
      <c r="H321" s="2">
        <v>86.8</v>
      </c>
      <c r="I321" s="2">
        <f t="shared" si="42"/>
        <v>38.770394503529836</v>
      </c>
      <c r="J321" s="2"/>
      <c r="K321" s="2"/>
      <c r="L321" s="2"/>
      <c r="M321" s="3"/>
      <c r="N321" s="32"/>
      <c r="O321" s="5">
        <v>0.278</v>
      </c>
      <c r="P321" s="3">
        <f t="shared" si="43"/>
        <v>-11.119104081638474</v>
      </c>
      <c r="Q321" s="5"/>
      <c r="R321" s="3"/>
      <c r="S321" s="5"/>
      <c r="T321" s="3"/>
      <c r="U321" s="32"/>
      <c r="V321" s="6"/>
      <c r="W321" s="70">
        <f>(I321-38.5)</f>
        <v>0.27039450352983607</v>
      </c>
      <c r="X321" s="70">
        <f>(11.9+P321)</f>
        <v>0.7808959183615265</v>
      </c>
      <c r="Y321" t="str">
        <f t="shared" si="44"/>
        <v>Not OK</v>
      </c>
      <c r="Z321">
        <f>IF(Y321="Not OK",X321-W321)</f>
        <v>0.5105014148316904</v>
      </c>
    </row>
    <row r="322" spans="1:26" ht="12.75">
      <c r="A322">
        <v>324</v>
      </c>
      <c r="B322" s="7"/>
      <c r="C322" s="7" t="s">
        <v>63</v>
      </c>
      <c r="D322" s="7"/>
      <c r="E322" s="78" t="s">
        <v>67</v>
      </c>
      <c r="F322" s="4">
        <v>2006</v>
      </c>
      <c r="G322" s="48"/>
      <c r="H322" s="2">
        <v>205.5</v>
      </c>
      <c r="I322" s="2">
        <f t="shared" si="42"/>
        <v>46.25623652424176</v>
      </c>
      <c r="J322" s="2"/>
      <c r="K322" s="2"/>
      <c r="L322" s="2"/>
      <c r="M322" s="3"/>
      <c r="N322" s="32"/>
      <c r="O322" s="5">
        <v>0.644</v>
      </c>
      <c r="P322" s="3">
        <f t="shared" si="43"/>
        <v>-3.822282652803758</v>
      </c>
      <c r="Q322" s="5"/>
      <c r="R322" s="3"/>
      <c r="S322" s="5"/>
      <c r="T322" s="3"/>
      <c r="U322" s="32"/>
      <c r="V322" s="6">
        <v>3</v>
      </c>
      <c r="W322" s="70">
        <f>(I322-48.5)</f>
        <v>-2.243763475758243</v>
      </c>
      <c r="X322" s="70">
        <f>(1.9+P322)</f>
        <v>-1.9222826528037582</v>
      </c>
      <c r="Y322" t="str">
        <f t="shared" si="44"/>
        <v>Not OK</v>
      </c>
      <c r="Z322">
        <f>IF(Y322="Not OK",X322-W322)</f>
        <v>0.32148082295448477</v>
      </c>
    </row>
    <row r="323" spans="2:25" ht="12.75">
      <c r="B323" s="7"/>
      <c r="C323" s="7" t="s">
        <v>77</v>
      </c>
      <c r="D323" s="7"/>
      <c r="E323" s="78"/>
      <c r="F323" s="4">
        <v>2006</v>
      </c>
      <c r="G323" s="48"/>
      <c r="H323" s="2">
        <v>72</v>
      </c>
      <c r="I323" s="2">
        <f t="shared" si="42"/>
        <v>37.14664992862537</v>
      </c>
      <c r="J323" s="2"/>
      <c r="K323" s="2"/>
      <c r="L323" s="2"/>
      <c r="M323" s="3"/>
      <c r="N323" s="32"/>
      <c r="O323" s="5">
        <v>0.179</v>
      </c>
      <c r="P323" s="3">
        <f t="shared" si="43"/>
        <v>-14.942939380402136</v>
      </c>
      <c r="Q323" s="5"/>
      <c r="R323" s="3"/>
      <c r="S323" s="5"/>
      <c r="T323" s="3"/>
      <c r="U323" s="32"/>
      <c r="V323" s="6"/>
      <c r="W323" s="70">
        <f>(I323-38.5)</f>
        <v>-1.3533500713746278</v>
      </c>
      <c r="X323" s="70">
        <f>(11.9+P323)</f>
        <v>-3.042939380402135</v>
      </c>
      <c r="Y323" t="str">
        <f t="shared" si="44"/>
        <v>OK</v>
      </c>
    </row>
    <row r="324" spans="1:25" ht="12.75">
      <c r="A324">
        <v>325</v>
      </c>
      <c r="B324" s="7"/>
      <c r="C324" s="7" t="s">
        <v>63</v>
      </c>
      <c r="D324" s="7"/>
      <c r="E324" s="78" t="s">
        <v>65</v>
      </c>
      <c r="F324" s="4">
        <v>2006</v>
      </c>
      <c r="G324" s="48"/>
      <c r="H324" s="2">
        <v>263.4</v>
      </c>
      <c r="I324" s="2">
        <f t="shared" si="42"/>
        <v>48.412315412515305</v>
      </c>
      <c r="J324" s="2"/>
      <c r="K324" s="2"/>
      <c r="L324" s="2"/>
      <c r="M324" s="3"/>
      <c r="N324" s="32"/>
      <c r="O324" s="5">
        <v>0.297</v>
      </c>
      <c r="P324" s="3">
        <f t="shared" si="43"/>
        <v>-10.544871013655754</v>
      </c>
      <c r="Q324" s="5"/>
      <c r="R324" s="3"/>
      <c r="S324" s="5"/>
      <c r="T324" s="3"/>
      <c r="U324" s="32"/>
      <c r="V324" s="6">
        <v>2</v>
      </c>
      <c r="W324" s="70">
        <f>(I324-48.5)</f>
        <v>-0.08768458748469499</v>
      </c>
      <c r="X324" s="70">
        <f>(1.9+P324)</f>
        <v>-8.644871013655754</v>
      </c>
      <c r="Y324" t="str">
        <f t="shared" si="44"/>
        <v>OK</v>
      </c>
    </row>
    <row r="325" spans="2:25" ht="12.75">
      <c r="B325" s="7"/>
      <c r="C325" s="7" t="s">
        <v>77</v>
      </c>
      <c r="D325" s="7"/>
      <c r="E325" s="78"/>
      <c r="F325" s="4">
        <v>2006</v>
      </c>
      <c r="G325" s="48"/>
      <c r="H325" s="2">
        <v>124.5</v>
      </c>
      <c r="I325" s="2">
        <f t="shared" si="42"/>
        <v>41.9033870286351</v>
      </c>
      <c r="J325" s="2"/>
      <c r="K325" s="2"/>
      <c r="L325" s="2"/>
      <c r="M325" s="3"/>
      <c r="N325" s="32"/>
      <c r="O325" s="5">
        <v>0.308</v>
      </c>
      <c r="P325" s="3">
        <f t="shared" si="43"/>
        <v>-10.228985669991115</v>
      </c>
      <c r="Q325" s="5"/>
      <c r="R325" s="3"/>
      <c r="S325" s="5"/>
      <c r="T325" s="3"/>
      <c r="U325" s="32"/>
      <c r="V325" s="6"/>
      <c r="W325" s="70">
        <f>(I325-38.5)</f>
        <v>3.403387028635102</v>
      </c>
      <c r="X325" s="70">
        <f>(11.9+P325)</f>
        <v>1.6710143300088856</v>
      </c>
      <c r="Y325" t="str">
        <f t="shared" si="44"/>
        <v>OK</v>
      </c>
    </row>
    <row r="326" spans="1:25" ht="12.75">
      <c r="A326">
        <v>326</v>
      </c>
      <c r="B326" s="7"/>
      <c r="C326" s="7" t="s">
        <v>63</v>
      </c>
      <c r="D326" s="7"/>
      <c r="E326" s="78" t="s">
        <v>65</v>
      </c>
      <c r="F326" s="4">
        <v>2006</v>
      </c>
      <c r="G326" s="48"/>
      <c r="H326" s="2">
        <v>209.2</v>
      </c>
      <c r="I326" s="2">
        <f t="shared" si="42"/>
        <v>46.41123360390473</v>
      </c>
      <c r="J326" s="2"/>
      <c r="K326" s="2"/>
      <c r="L326" s="2"/>
      <c r="M326" s="3"/>
      <c r="N326" s="32"/>
      <c r="O326" s="5">
        <v>0.273</v>
      </c>
      <c r="P326" s="3">
        <f t="shared" si="43"/>
        <v>-11.27674705918488</v>
      </c>
      <c r="Q326" s="5"/>
      <c r="R326" s="3"/>
      <c r="S326" s="5"/>
      <c r="T326" s="3"/>
      <c r="U326" s="32"/>
      <c r="V326" s="6">
        <v>2</v>
      </c>
      <c r="W326" s="70">
        <f>(I326-48.5)</f>
        <v>-2.0887663960952665</v>
      </c>
      <c r="X326" s="70">
        <f>(1.9+P326)</f>
        <v>-9.37674705918488</v>
      </c>
      <c r="Y326" t="str">
        <f t="shared" si="44"/>
        <v>OK</v>
      </c>
    </row>
    <row r="327" spans="2:25" ht="12.75">
      <c r="B327" s="7"/>
      <c r="C327" s="7" t="s">
        <v>77</v>
      </c>
      <c r="D327" s="7"/>
      <c r="E327" s="78"/>
      <c r="F327" s="4">
        <v>2006</v>
      </c>
      <c r="G327" s="48"/>
      <c r="H327" s="2">
        <v>108.2</v>
      </c>
      <c r="I327" s="2">
        <f t="shared" si="42"/>
        <v>40.684545215411006</v>
      </c>
      <c r="J327" s="2"/>
      <c r="K327" s="2"/>
      <c r="L327" s="2"/>
      <c r="M327" s="3"/>
      <c r="N327" s="32"/>
      <c r="O327" s="5">
        <v>0.317</v>
      </c>
      <c r="P327" s="3">
        <f t="shared" si="43"/>
        <v>-9.97881475564497</v>
      </c>
      <c r="Q327" s="5"/>
      <c r="R327" s="3"/>
      <c r="S327" s="5"/>
      <c r="T327" s="3"/>
      <c r="U327" s="32"/>
      <c r="V327" s="6"/>
      <c r="W327" s="70">
        <f>(I327-38.5)</f>
        <v>2.1845452154110063</v>
      </c>
      <c r="X327" s="70">
        <f>(11.9+P327)</f>
        <v>1.92118524435503</v>
      </c>
      <c r="Y327" t="str">
        <f t="shared" si="44"/>
        <v>OK</v>
      </c>
    </row>
    <row r="328" spans="1:25" ht="12.75">
      <c r="A328">
        <v>327</v>
      </c>
      <c r="B328" s="7"/>
      <c r="C328" s="7" t="s">
        <v>63</v>
      </c>
      <c r="D328" s="7"/>
      <c r="E328" s="78" t="s">
        <v>65</v>
      </c>
      <c r="F328" s="4">
        <v>2006</v>
      </c>
      <c r="G328" s="48"/>
      <c r="H328" s="2">
        <v>231.3</v>
      </c>
      <c r="I328" s="2">
        <f t="shared" si="42"/>
        <v>47.28351265541239</v>
      </c>
      <c r="J328" s="2"/>
      <c r="K328" s="2"/>
      <c r="L328" s="2"/>
      <c r="M328" s="3"/>
      <c r="N328" s="32"/>
      <c r="O328" s="5">
        <v>0.314</v>
      </c>
      <c r="P328" s="3">
        <f t="shared" si="43"/>
        <v>-10.061407038535702</v>
      </c>
      <c r="Q328" s="5"/>
      <c r="R328" s="3"/>
      <c r="S328" s="5"/>
      <c r="T328" s="3"/>
      <c r="U328" s="32"/>
      <c r="V328" s="6">
        <v>2</v>
      </c>
      <c r="W328" s="70">
        <f>(I328-48.5)</f>
        <v>-1.2164873445876125</v>
      </c>
      <c r="X328" s="70">
        <f>(1.9+P328)</f>
        <v>-8.161407038535701</v>
      </c>
      <c r="Y328" t="str">
        <f t="shared" si="44"/>
        <v>OK</v>
      </c>
    </row>
    <row r="329" spans="2:25" ht="12.75">
      <c r="B329" s="7"/>
      <c r="C329" s="7" t="s">
        <v>77</v>
      </c>
      <c r="D329" s="7"/>
      <c r="E329" s="78"/>
      <c r="F329" s="4">
        <v>2006</v>
      </c>
      <c r="G329" s="48"/>
      <c r="H329" s="2">
        <v>86.7</v>
      </c>
      <c r="I329" s="2">
        <f t="shared" si="42"/>
        <v>38.76038194952421</v>
      </c>
      <c r="J329" s="2"/>
      <c r="K329" s="2"/>
      <c r="L329" s="2"/>
      <c r="M329" s="3"/>
      <c r="N329" s="32"/>
      <c r="O329" s="5">
        <v>0.24</v>
      </c>
      <c r="P329" s="3">
        <f t="shared" si="43"/>
        <v>-12.39577516576788</v>
      </c>
      <c r="Q329" s="5"/>
      <c r="R329" s="3"/>
      <c r="S329" s="5"/>
      <c r="T329" s="3"/>
      <c r="U329" s="32"/>
      <c r="V329" s="6"/>
      <c r="W329" s="70">
        <f>(I329-38.5)</f>
        <v>0.26038194952420923</v>
      </c>
      <c r="X329" s="70">
        <f>(11.9+P329)</f>
        <v>-0.4957751657678795</v>
      </c>
      <c r="Y329" t="str">
        <f t="shared" si="44"/>
        <v>OK</v>
      </c>
    </row>
    <row r="330" spans="1:25" ht="12.75">
      <c r="A330">
        <v>328</v>
      </c>
      <c r="B330" s="7"/>
      <c r="C330" s="7" t="s">
        <v>63</v>
      </c>
      <c r="D330" s="7"/>
      <c r="E330" s="78" t="s">
        <v>65</v>
      </c>
      <c r="F330" s="4">
        <v>2006</v>
      </c>
      <c r="G330" s="48"/>
      <c r="H330" s="2">
        <v>197.8</v>
      </c>
      <c r="I330" s="2">
        <f t="shared" si="42"/>
        <v>45.92452574522321</v>
      </c>
      <c r="J330" s="2"/>
      <c r="K330" s="2"/>
      <c r="L330" s="2"/>
      <c r="M330" s="3"/>
      <c r="N330" s="32"/>
      <c r="O330" s="5">
        <v>0.281</v>
      </c>
      <c r="P330" s="3">
        <f t="shared" si="43"/>
        <v>-11.025873601898402</v>
      </c>
      <c r="Q330" s="5"/>
      <c r="R330" s="3"/>
      <c r="S330" s="5"/>
      <c r="T330" s="3"/>
      <c r="U330" s="32"/>
      <c r="V330" s="6">
        <v>2</v>
      </c>
      <c r="W330" s="70">
        <f>(I330-48.5)</f>
        <v>-2.5754742547767933</v>
      </c>
      <c r="X330" s="70">
        <f>(1.9+P330)</f>
        <v>-9.125873601898402</v>
      </c>
      <c r="Y330" t="str">
        <f t="shared" si="44"/>
        <v>OK</v>
      </c>
    </row>
    <row r="331" spans="2:25" ht="12.75">
      <c r="B331" s="7"/>
      <c r="C331" s="7" t="s">
        <v>77</v>
      </c>
      <c r="D331" s="7"/>
      <c r="E331" s="78"/>
      <c r="F331" s="4">
        <v>2006</v>
      </c>
      <c r="G331" s="48"/>
      <c r="H331" s="2">
        <v>95.6</v>
      </c>
      <c r="I331" s="2">
        <f t="shared" si="42"/>
        <v>39.609157845522</v>
      </c>
      <c r="J331" s="2"/>
      <c r="K331" s="2"/>
      <c r="L331" s="2"/>
      <c r="M331" s="3"/>
      <c r="N331" s="32"/>
      <c r="O331" s="5">
        <v>0.24</v>
      </c>
      <c r="P331" s="3">
        <f t="shared" si="43"/>
        <v>-12.39577516576788</v>
      </c>
      <c r="Q331" s="5"/>
      <c r="R331" s="3"/>
      <c r="S331" s="5"/>
      <c r="T331" s="3"/>
      <c r="U331" s="32"/>
      <c r="V331" s="6"/>
      <c r="W331" s="70">
        <f>(I331-38.5)</f>
        <v>1.1091578455219988</v>
      </c>
      <c r="X331" s="70">
        <f>(11.9+P331)</f>
        <v>-0.4957751657678795</v>
      </c>
      <c r="Y331" t="str">
        <f t="shared" si="44"/>
        <v>OK</v>
      </c>
    </row>
    <row r="332" spans="1:25" ht="12.75">
      <c r="A332">
        <v>329</v>
      </c>
      <c r="B332" s="7"/>
      <c r="C332" s="7" t="s">
        <v>63</v>
      </c>
      <c r="D332" s="7"/>
      <c r="E332" s="78" t="s">
        <v>65</v>
      </c>
      <c r="F332" s="4">
        <v>2006</v>
      </c>
      <c r="G332" s="48"/>
      <c r="H332" s="2">
        <v>209.5</v>
      </c>
      <c r="I332" s="2">
        <f t="shared" si="42"/>
        <v>46.423680546046285</v>
      </c>
      <c r="J332" s="2"/>
      <c r="K332" s="2"/>
      <c r="L332" s="2"/>
      <c r="M332" s="3"/>
      <c r="N332" s="32"/>
      <c r="O332" s="5">
        <v>0.417</v>
      </c>
      <c r="P332" s="3">
        <f t="shared" si="43"/>
        <v>-7.5972789005248496</v>
      </c>
      <c r="Q332" s="5"/>
      <c r="R332" s="3"/>
      <c r="S332" s="5"/>
      <c r="T332" s="3"/>
      <c r="U332" s="32"/>
      <c r="V332" s="6">
        <v>3</v>
      </c>
      <c r="W332" s="70">
        <f>(I332-48.5)</f>
        <v>-2.0763194539537153</v>
      </c>
      <c r="X332" s="70">
        <f>(1.9+P332)</f>
        <v>-5.69727890052485</v>
      </c>
      <c r="Y332" t="str">
        <f t="shared" si="44"/>
        <v>OK</v>
      </c>
    </row>
    <row r="333" spans="2:25" ht="12.75">
      <c r="B333" s="7"/>
      <c r="C333" s="7" t="s">
        <v>77</v>
      </c>
      <c r="D333" s="7"/>
      <c r="E333" s="78"/>
      <c r="F333" s="4">
        <v>2006</v>
      </c>
      <c r="G333" s="48"/>
      <c r="H333" s="2">
        <v>77.1</v>
      </c>
      <c r="I333" s="2">
        <f t="shared" si="42"/>
        <v>37.74108756101914</v>
      </c>
      <c r="J333" s="2"/>
      <c r="K333" s="2"/>
      <c r="L333" s="2"/>
      <c r="M333" s="3"/>
      <c r="N333" s="32"/>
      <c r="O333" s="5">
        <v>0.221</v>
      </c>
      <c r="P333" s="3">
        <f t="shared" si="43"/>
        <v>-13.112154526297786</v>
      </c>
      <c r="Q333" s="5"/>
      <c r="R333" s="3"/>
      <c r="S333" s="5"/>
      <c r="T333" s="3"/>
      <c r="U333" s="32"/>
      <c r="V333" s="6"/>
      <c r="W333" s="70">
        <f>(I333-38.5)</f>
        <v>-0.7589124389808575</v>
      </c>
      <c r="X333" s="70">
        <f>(11.9+P333)</f>
        <v>-1.2121545262977858</v>
      </c>
      <c r="Y333" t="str">
        <f t="shared" si="44"/>
        <v>OK</v>
      </c>
    </row>
    <row r="334" spans="1:25" ht="12.75">
      <c r="A334">
        <v>330</v>
      </c>
      <c r="B334" s="7"/>
      <c r="C334" s="7" t="s">
        <v>63</v>
      </c>
      <c r="D334" s="7"/>
      <c r="E334" s="78" t="s">
        <v>65</v>
      </c>
      <c r="F334" s="4">
        <v>2006</v>
      </c>
      <c r="G334" s="48"/>
      <c r="H334" s="2">
        <v>243.5</v>
      </c>
      <c r="I334" s="2">
        <f t="shared" si="42"/>
        <v>47.72997931101307</v>
      </c>
      <c r="J334" s="2"/>
      <c r="K334" s="2"/>
      <c r="L334" s="2"/>
      <c r="M334" s="3"/>
      <c r="N334" s="32"/>
      <c r="O334" s="5">
        <v>0.331</v>
      </c>
      <c r="P334" s="3">
        <f t="shared" si="43"/>
        <v>-9.603440124485624</v>
      </c>
      <c r="Q334" s="5"/>
      <c r="R334" s="3"/>
      <c r="S334" s="5"/>
      <c r="T334" s="3"/>
      <c r="U334" s="32"/>
      <c r="V334" s="6">
        <v>3</v>
      </c>
      <c r="W334" s="70">
        <f>(I334-48.5)</f>
        <v>-0.7700206889869321</v>
      </c>
      <c r="X334" s="70">
        <f>(1.9+P334)</f>
        <v>-7.703440124485624</v>
      </c>
      <c r="Y334" t="str">
        <f t="shared" si="44"/>
        <v>OK</v>
      </c>
    </row>
    <row r="335" spans="2:25" ht="12.75">
      <c r="B335" s="7"/>
      <c r="C335" s="7" t="s">
        <v>77</v>
      </c>
      <c r="D335" s="7"/>
      <c r="E335" s="78"/>
      <c r="F335" s="4">
        <v>2006</v>
      </c>
      <c r="G335" s="48"/>
      <c r="H335" s="2">
        <v>79.7</v>
      </c>
      <c r="I335" s="2">
        <f t="shared" si="42"/>
        <v>38.02916642792225</v>
      </c>
      <c r="J335" s="2"/>
      <c r="K335" s="2"/>
      <c r="L335" s="2"/>
      <c r="M335" s="3"/>
      <c r="N335" s="32"/>
      <c r="O335" s="5">
        <v>0.185</v>
      </c>
      <c r="P335" s="3">
        <f t="shared" si="43"/>
        <v>-14.656565431939724</v>
      </c>
      <c r="Q335" s="5"/>
      <c r="R335" s="3"/>
      <c r="S335" s="5"/>
      <c r="T335" s="3"/>
      <c r="U335" s="32"/>
      <c r="V335" s="6"/>
      <c r="W335" s="70">
        <f>(I335-38.5)</f>
        <v>-0.47083357207775123</v>
      </c>
      <c r="X335" s="70">
        <f>(11.9+P335)</f>
        <v>-2.7565654319397233</v>
      </c>
      <c r="Y335" t="str">
        <f t="shared" si="44"/>
        <v>OK</v>
      </c>
    </row>
    <row r="336" spans="1:22" ht="12.75">
      <c r="A336">
        <v>331</v>
      </c>
      <c r="B336" s="7"/>
      <c r="C336" s="7" t="s">
        <v>63</v>
      </c>
      <c r="D336" s="7"/>
      <c r="E336" s="78" t="s">
        <v>65</v>
      </c>
      <c r="F336" s="4">
        <v>2006</v>
      </c>
      <c r="G336" s="48"/>
      <c r="H336" s="29"/>
      <c r="I336" s="29"/>
      <c r="J336" s="2"/>
      <c r="K336" s="2"/>
      <c r="L336" s="2"/>
      <c r="M336" s="3"/>
      <c r="N336" s="32"/>
      <c r="O336" s="29"/>
      <c r="P336" s="29"/>
      <c r="Q336" s="5"/>
      <c r="R336" s="3"/>
      <c r="S336" s="5"/>
      <c r="T336" s="3"/>
      <c r="U336" s="32"/>
      <c r="V336" s="6"/>
    </row>
    <row r="337" spans="2:25" ht="12.75">
      <c r="B337" s="7"/>
      <c r="C337" s="7" t="s">
        <v>77</v>
      </c>
      <c r="D337" s="7"/>
      <c r="E337" s="78"/>
      <c r="F337" s="4">
        <v>2006</v>
      </c>
      <c r="G337" s="48"/>
      <c r="H337" s="2">
        <v>83.2</v>
      </c>
      <c r="I337" s="2">
        <f t="shared" si="42"/>
        <v>38.40246652581448</v>
      </c>
      <c r="J337" s="2"/>
      <c r="K337" s="2"/>
      <c r="L337" s="2"/>
      <c r="M337" s="3"/>
      <c r="N337" s="32"/>
      <c r="O337" s="5">
        <v>0.168</v>
      </c>
      <c r="P337" s="3">
        <f t="shared" si="43"/>
        <v>-15.493814365482743</v>
      </c>
      <c r="Q337" s="5"/>
      <c r="R337" s="3"/>
      <c r="S337" s="5"/>
      <c r="T337" s="3"/>
      <c r="U337" s="32"/>
      <c r="V337" s="6">
        <v>3</v>
      </c>
      <c r="W337" s="70">
        <f>(I337-38.5)</f>
        <v>-0.09753347418551783</v>
      </c>
      <c r="X337" s="70">
        <f>(11.9+P337)</f>
        <v>-3.593814365482743</v>
      </c>
      <c r="Y337" t="str">
        <f t="shared" si="44"/>
        <v>OK</v>
      </c>
    </row>
    <row r="338" spans="1:25" ht="12.75">
      <c r="A338">
        <v>332</v>
      </c>
      <c r="B338" s="7"/>
      <c r="C338" s="7" t="s">
        <v>63</v>
      </c>
      <c r="D338" s="7"/>
      <c r="E338" s="78" t="s">
        <v>65</v>
      </c>
      <c r="F338" s="4">
        <v>2006</v>
      </c>
      <c r="G338" s="48"/>
      <c r="H338" s="2">
        <v>252.5</v>
      </c>
      <c r="I338" s="2">
        <f t="shared" si="42"/>
        <v>48.045227649093604</v>
      </c>
      <c r="J338" s="2"/>
      <c r="K338" s="2"/>
      <c r="L338" s="2"/>
      <c r="M338" s="3"/>
      <c r="N338" s="32"/>
      <c r="O338" s="5">
        <v>0.378</v>
      </c>
      <c r="P338" s="3">
        <f t="shared" si="43"/>
        <v>-8.450164003255495</v>
      </c>
      <c r="Q338" s="5"/>
      <c r="R338" s="3"/>
      <c r="S338" s="5"/>
      <c r="T338" s="3"/>
      <c r="U338" s="32"/>
      <c r="V338" s="6">
        <v>3</v>
      </c>
      <c r="W338" s="70">
        <f>(I338-48.5)</f>
        <v>-0.4547723509063957</v>
      </c>
      <c r="X338" s="70">
        <f>(1.9+P338)</f>
        <v>-6.550164003255494</v>
      </c>
      <c r="Y338" t="str">
        <f t="shared" si="44"/>
        <v>OK</v>
      </c>
    </row>
    <row r="339" spans="2:25" ht="12.75">
      <c r="B339" s="7"/>
      <c r="C339" s="7" t="s">
        <v>77</v>
      </c>
      <c r="D339" s="7"/>
      <c r="E339" s="78"/>
      <c r="F339" s="4">
        <v>2006</v>
      </c>
      <c r="G339" s="48"/>
      <c r="H339" s="2">
        <v>83.2</v>
      </c>
      <c r="I339" s="2">
        <f t="shared" si="42"/>
        <v>38.40246652581448</v>
      </c>
      <c r="J339" s="2"/>
      <c r="K339" s="2"/>
      <c r="L339" s="2"/>
      <c r="M339" s="3"/>
      <c r="N339" s="32"/>
      <c r="O339" s="5">
        <v>0.168</v>
      </c>
      <c r="P339" s="3">
        <f t="shared" si="43"/>
        <v>-15.493814365482743</v>
      </c>
      <c r="Q339" s="5"/>
      <c r="R339" s="3"/>
      <c r="S339" s="5"/>
      <c r="T339" s="3"/>
      <c r="U339" s="32"/>
      <c r="V339" s="6"/>
      <c r="W339" s="70">
        <f>(I339-38.5)</f>
        <v>-0.09753347418551783</v>
      </c>
      <c r="X339" s="70">
        <f>(11.9+P339)</f>
        <v>-3.593814365482743</v>
      </c>
      <c r="Y339" t="str">
        <f t="shared" si="44"/>
        <v>OK</v>
      </c>
    </row>
    <row r="340" spans="1:25" ht="12.75">
      <c r="A340">
        <v>333</v>
      </c>
      <c r="B340" s="7"/>
      <c r="C340" s="7" t="s">
        <v>63</v>
      </c>
      <c r="D340" s="7"/>
      <c r="E340" s="78" t="s">
        <v>65</v>
      </c>
      <c r="F340" s="4">
        <v>2006</v>
      </c>
      <c r="G340" s="48"/>
      <c r="H340" s="2">
        <v>200.5</v>
      </c>
      <c r="I340" s="2">
        <f t="shared" si="42"/>
        <v>46.04228753912402</v>
      </c>
      <c r="J340" s="2"/>
      <c r="K340" s="2"/>
      <c r="L340" s="2"/>
      <c r="M340" s="3"/>
      <c r="N340" s="32"/>
      <c r="O340" s="5">
        <v>0.28</v>
      </c>
      <c r="P340" s="3">
        <f t="shared" si="43"/>
        <v>-11.056839373155615</v>
      </c>
      <c r="Q340" s="5"/>
      <c r="R340" s="3"/>
      <c r="S340" s="5"/>
      <c r="T340" s="3"/>
      <c r="U340" s="32"/>
      <c r="V340" s="6">
        <v>3</v>
      </c>
      <c r="W340" s="70">
        <f>(I340-48.5)</f>
        <v>-2.4577124608759817</v>
      </c>
      <c r="X340" s="70">
        <f>(1.9+P340)</f>
        <v>-9.156839373155615</v>
      </c>
      <c r="Y340" t="str">
        <f t="shared" si="44"/>
        <v>OK</v>
      </c>
    </row>
    <row r="341" spans="2:25" ht="12.75">
      <c r="B341" s="7"/>
      <c r="C341" s="7" t="s">
        <v>77</v>
      </c>
      <c r="D341" s="7"/>
      <c r="E341" s="78"/>
      <c r="F341" s="4">
        <v>2006</v>
      </c>
      <c r="G341" s="48"/>
      <c r="H341" s="2">
        <v>73.4</v>
      </c>
      <c r="I341" s="2">
        <f t="shared" si="42"/>
        <v>37.31392119832141</v>
      </c>
      <c r="J341" s="2"/>
      <c r="K341" s="2"/>
      <c r="L341" s="2"/>
      <c r="M341" s="3"/>
      <c r="N341" s="32"/>
      <c r="O341" s="5">
        <v>0.206</v>
      </c>
      <c r="P341" s="3">
        <f t="shared" si="43"/>
        <v>-13.722655592616933</v>
      </c>
      <c r="Q341" s="5"/>
      <c r="R341" s="3"/>
      <c r="S341" s="5"/>
      <c r="T341" s="3"/>
      <c r="U341" s="32"/>
      <c r="V341" s="6"/>
      <c r="W341" s="70">
        <f>(I341-38.5)</f>
        <v>-1.1860788016785904</v>
      </c>
      <c r="X341" s="70">
        <f>(11.9+P341)</f>
        <v>-1.8226555926169326</v>
      </c>
      <c r="Y341" t="str">
        <f t="shared" si="44"/>
        <v>OK</v>
      </c>
    </row>
    <row r="342" spans="1:25" ht="12.75">
      <c r="A342">
        <v>334</v>
      </c>
      <c r="B342" s="7"/>
      <c r="C342" s="7" t="s">
        <v>63</v>
      </c>
      <c r="D342" s="7"/>
      <c r="E342" s="78" t="s">
        <v>67</v>
      </c>
      <c r="F342" s="4">
        <v>2006</v>
      </c>
      <c r="G342" s="48"/>
      <c r="H342" s="2">
        <v>210.9</v>
      </c>
      <c r="I342" s="2">
        <f t="shared" si="42"/>
        <v>46.48153159478973</v>
      </c>
      <c r="J342" s="2"/>
      <c r="K342" s="2"/>
      <c r="L342" s="2"/>
      <c r="M342" s="3"/>
      <c r="N342" s="32"/>
      <c r="O342" s="5">
        <v>0.296</v>
      </c>
      <c r="P342" s="3">
        <f t="shared" si="43"/>
        <v>-10.574165778821229</v>
      </c>
      <c r="Q342" s="5"/>
      <c r="R342" s="3"/>
      <c r="S342" s="5"/>
      <c r="T342" s="3"/>
      <c r="U342" s="32"/>
      <c r="V342" s="6">
        <v>3</v>
      </c>
      <c r="W342" s="70">
        <f>(I342-48.5)</f>
        <v>-2.018468405210271</v>
      </c>
      <c r="X342" s="70">
        <f>(1.9+P342)</f>
        <v>-8.674165778821228</v>
      </c>
      <c r="Y342" t="str">
        <f t="shared" si="44"/>
        <v>OK</v>
      </c>
    </row>
    <row r="343" spans="2:25" ht="12.75">
      <c r="B343" s="7"/>
      <c r="C343" s="7" t="s">
        <v>77</v>
      </c>
      <c r="D343" s="7"/>
      <c r="E343" s="78"/>
      <c r="F343" s="4">
        <v>2006</v>
      </c>
      <c r="G343" s="48"/>
      <c r="H343" s="2">
        <v>78.4</v>
      </c>
      <c r="I343" s="2">
        <f t="shared" si="42"/>
        <v>37.88632125368877</v>
      </c>
      <c r="J343" s="2"/>
      <c r="K343" s="2"/>
      <c r="L343" s="2"/>
      <c r="M343" s="3"/>
      <c r="N343" s="32"/>
      <c r="O343" s="5">
        <v>0.215</v>
      </c>
      <c r="P343" s="3">
        <f t="shared" si="43"/>
        <v>-13.351230801687894</v>
      </c>
      <c r="Q343" s="5"/>
      <c r="R343" s="3"/>
      <c r="S343" s="5"/>
      <c r="T343" s="3"/>
      <c r="U343" s="32"/>
      <c r="V343" s="6"/>
      <c r="W343" s="70">
        <f>(I343-38.5)</f>
        <v>-0.6136787463112299</v>
      </c>
      <c r="X343" s="70">
        <f>(11.9+P343)</f>
        <v>-1.4512308016878936</v>
      </c>
      <c r="Y343" t="str">
        <f t="shared" si="44"/>
        <v>OK</v>
      </c>
    </row>
    <row r="344" spans="1:26" ht="12.75">
      <c r="A344">
        <v>335</v>
      </c>
      <c r="B344" s="7"/>
      <c r="C344" s="7" t="s">
        <v>63</v>
      </c>
      <c r="D344" s="7"/>
      <c r="E344" s="78" t="s">
        <v>67</v>
      </c>
      <c r="F344" s="4">
        <v>2006</v>
      </c>
      <c r="G344" s="48"/>
      <c r="H344" s="2">
        <v>178.7</v>
      </c>
      <c r="I344" s="2">
        <f t="shared" si="42"/>
        <v>45.042491050112886</v>
      </c>
      <c r="J344" s="2"/>
      <c r="K344" s="2"/>
      <c r="L344" s="2"/>
      <c r="M344" s="3"/>
      <c r="N344" s="32"/>
      <c r="O344" s="5">
        <v>0.54</v>
      </c>
      <c r="P344" s="3">
        <f t="shared" si="43"/>
        <v>-5.352124803540629</v>
      </c>
      <c r="Q344" s="5"/>
      <c r="R344" s="3"/>
      <c r="S344" s="5"/>
      <c r="T344" s="3"/>
      <c r="U344" s="32"/>
      <c r="V344" s="6">
        <v>3</v>
      </c>
      <c r="W344" s="70">
        <f>(I344-48.5)</f>
        <v>-3.4575089498871137</v>
      </c>
      <c r="X344" s="70">
        <f>(1.9+P344)</f>
        <v>-3.4521248035406287</v>
      </c>
      <c r="Y344" t="str">
        <f t="shared" si="44"/>
        <v>Not OK</v>
      </c>
      <c r="Z344">
        <f>IF(Y344="Not OK",X344-W344)</f>
        <v>0.005384146346484986</v>
      </c>
    </row>
    <row r="345" spans="2:26" ht="12.75">
      <c r="B345" s="7"/>
      <c r="C345" s="7" t="s">
        <v>77</v>
      </c>
      <c r="D345" s="7"/>
      <c r="E345" s="78"/>
      <c r="F345" s="4">
        <v>2006</v>
      </c>
      <c r="G345" s="48"/>
      <c r="H345" s="2">
        <v>92.3</v>
      </c>
      <c r="I345" s="2">
        <f t="shared" si="42"/>
        <v>39.30403402051824</v>
      </c>
      <c r="J345" s="2"/>
      <c r="K345" s="2"/>
      <c r="L345" s="2"/>
      <c r="M345" s="3"/>
      <c r="N345" s="32"/>
      <c r="O345" s="5">
        <v>0.39</v>
      </c>
      <c r="P345" s="3">
        <f t="shared" si="43"/>
        <v>-8.178707859470016</v>
      </c>
      <c r="Q345" s="5"/>
      <c r="R345" s="3"/>
      <c r="S345" s="5"/>
      <c r="T345" s="3"/>
      <c r="U345" s="32"/>
      <c r="V345" s="6"/>
      <c r="W345" s="70">
        <f>(I345-38.5)</f>
        <v>0.8040340205182375</v>
      </c>
      <c r="X345" s="70">
        <f>(11.9+P345)</f>
        <v>3.721292140529984</v>
      </c>
      <c r="Y345" t="str">
        <f t="shared" si="44"/>
        <v>Not OK</v>
      </c>
      <c r="Z345">
        <f>IF(Y345="Not OK",X345-W345)</f>
        <v>2.9172581200117467</v>
      </c>
    </row>
    <row r="346" spans="1:25" ht="24">
      <c r="A346">
        <v>336</v>
      </c>
      <c r="B346" s="7"/>
      <c r="C346" s="7" t="s">
        <v>63</v>
      </c>
      <c r="D346" s="7"/>
      <c r="E346" s="78" t="s">
        <v>69</v>
      </c>
      <c r="F346" s="4">
        <v>2006</v>
      </c>
      <c r="G346" s="48"/>
      <c r="H346" s="2">
        <v>211.4</v>
      </c>
      <c r="I346" s="2">
        <f t="shared" si="42"/>
        <v>46.50209965942815</v>
      </c>
      <c r="J346" s="2"/>
      <c r="K346" s="2"/>
      <c r="L346" s="2"/>
      <c r="M346" s="3"/>
      <c r="N346" s="32"/>
      <c r="O346" s="5">
        <v>0.29</v>
      </c>
      <c r="P346" s="3">
        <f t="shared" si="43"/>
        <v>-10.752040042020878</v>
      </c>
      <c r="Q346" s="5"/>
      <c r="R346" s="3"/>
      <c r="S346" s="5"/>
      <c r="T346" s="3"/>
      <c r="U346" s="32"/>
      <c r="V346" s="6">
        <v>2</v>
      </c>
      <c r="W346" s="70">
        <f>(I346-48.5)</f>
        <v>-1.997900340571853</v>
      </c>
      <c r="X346" s="70">
        <f>(1.9+P346)</f>
        <v>-8.852040042020878</v>
      </c>
      <c r="Y346" t="str">
        <f t="shared" si="44"/>
        <v>OK</v>
      </c>
    </row>
    <row r="347" spans="2:26" ht="12.75">
      <c r="B347" s="7"/>
      <c r="C347" s="7" t="s">
        <v>77</v>
      </c>
      <c r="D347" s="7"/>
      <c r="E347" s="78"/>
      <c r="F347" s="4">
        <v>2006</v>
      </c>
      <c r="G347" s="48"/>
      <c r="H347" s="2">
        <v>96.5</v>
      </c>
      <c r="I347" s="2">
        <f t="shared" si="42"/>
        <v>39.690546266875856</v>
      </c>
      <c r="J347" s="2"/>
      <c r="K347" s="2"/>
      <c r="L347" s="2"/>
      <c r="M347" s="3"/>
      <c r="N347" s="32"/>
      <c r="O347" s="5">
        <v>0.27</v>
      </c>
      <c r="P347" s="3">
        <f t="shared" si="43"/>
        <v>-11.372724716820253</v>
      </c>
      <c r="Q347" s="5"/>
      <c r="R347" s="3"/>
      <c r="S347" s="5"/>
      <c r="T347" s="3"/>
      <c r="U347" s="32"/>
      <c r="V347" s="6"/>
      <c r="W347" s="70">
        <f>(I347-38.5)</f>
        <v>1.190546266875856</v>
      </c>
      <c r="X347" s="70">
        <f>(11.9+P347)</f>
        <v>0.5272752831797476</v>
      </c>
      <c r="Y347" t="str">
        <f t="shared" si="44"/>
        <v>OK</v>
      </c>
      <c r="Z347" t="b">
        <f>IF(Y347="Not OK",W347-X347)</f>
        <v>0</v>
      </c>
    </row>
    <row r="348" spans="1:25" ht="12.75">
      <c r="A348">
        <v>337</v>
      </c>
      <c r="B348" s="7"/>
      <c r="C348" s="7" t="s">
        <v>63</v>
      </c>
      <c r="D348" s="7"/>
      <c r="E348" s="78" t="s">
        <v>66</v>
      </c>
      <c r="F348" s="4">
        <v>2006</v>
      </c>
      <c r="G348" s="48"/>
      <c r="H348" s="2">
        <v>77.7</v>
      </c>
      <c r="I348" s="2">
        <f t="shared" si="42"/>
        <v>37.80842037601828</v>
      </c>
      <c r="J348" s="2"/>
      <c r="K348" s="2"/>
      <c r="L348" s="2"/>
      <c r="M348" s="3"/>
      <c r="N348" s="32"/>
      <c r="O348" s="5">
        <v>0.13</v>
      </c>
      <c r="P348" s="3">
        <f t="shared" si="43"/>
        <v>-17.721132953863265</v>
      </c>
      <c r="Q348" s="5"/>
      <c r="R348" s="3"/>
      <c r="S348" s="5"/>
      <c r="T348" s="3"/>
      <c r="U348" s="32"/>
      <c r="V348" s="6">
        <v>2</v>
      </c>
      <c r="W348" s="70">
        <f>(I348-48.5)</f>
        <v>-10.691579623981717</v>
      </c>
      <c r="X348" s="70">
        <f>(1.9+P348)</f>
        <v>-15.821132953863264</v>
      </c>
      <c r="Y348" t="str">
        <f t="shared" si="44"/>
        <v>OK</v>
      </c>
    </row>
    <row r="349" spans="2:26" ht="12.75">
      <c r="B349" s="7"/>
      <c r="C349" s="7" t="s">
        <v>77</v>
      </c>
      <c r="D349" s="7"/>
      <c r="E349" s="78"/>
      <c r="F349" s="4">
        <v>2006</v>
      </c>
      <c r="G349" s="48"/>
      <c r="H349" s="2">
        <v>65.2</v>
      </c>
      <c r="I349" s="2">
        <f t="shared" si="42"/>
        <v>36.284951914638405</v>
      </c>
      <c r="J349" s="2"/>
      <c r="K349" s="2"/>
      <c r="L349" s="2"/>
      <c r="M349" s="3"/>
      <c r="N349" s="32"/>
      <c r="O349" s="5">
        <v>0.29</v>
      </c>
      <c r="P349" s="3">
        <f t="shared" si="43"/>
        <v>-10.752040042020878</v>
      </c>
      <c r="Q349" s="5"/>
      <c r="R349" s="3"/>
      <c r="S349" s="5"/>
      <c r="T349" s="3"/>
      <c r="U349" s="32"/>
      <c r="V349" s="6"/>
      <c r="W349" s="70">
        <f>(I349-38.5)</f>
        <v>-2.2150480853615946</v>
      </c>
      <c r="X349" s="70">
        <f>(11.9+P349)</f>
        <v>1.147959957979122</v>
      </c>
      <c r="Y349" t="str">
        <f t="shared" si="44"/>
        <v>Not OK</v>
      </c>
      <c r="Z349">
        <f>IF(Y349="Not OK",X349-W349)</f>
        <v>3.3630080433407166</v>
      </c>
    </row>
    <row r="350" spans="1:25" ht="12.75">
      <c r="A350">
        <v>338</v>
      </c>
      <c r="B350" s="7"/>
      <c r="C350" s="7" t="s">
        <v>63</v>
      </c>
      <c r="D350" s="7"/>
      <c r="E350" s="78" t="s">
        <v>66</v>
      </c>
      <c r="F350" s="4">
        <v>2006</v>
      </c>
      <c r="G350" s="48"/>
      <c r="H350" s="2">
        <v>143.5</v>
      </c>
      <c r="I350" s="2">
        <f t="shared" si="42"/>
        <v>43.13703802140022</v>
      </c>
      <c r="J350" s="2"/>
      <c r="K350" s="2"/>
      <c r="L350" s="2"/>
      <c r="M350" s="3"/>
      <c r="N350" s="32"/>
      <c r="O350" s="5">
        <v>0.41</v>
      </c>
      <c r="P350" s="3">
        <f t="shared" si="43"/>
        <v>-7.744322865605291</v>
      </c>
      <c r="Q350" s="5"/>
      <c r="R350" s="3"/>
      <c r="S350" s="5"/>
      <c r="T350" s="3"/>
      <c r="U350" s="32"/>
      <c r="V350" s="6">
        <v>2</v>
      </c>
      <c r="W350" s="70">
        <f>(I350-48.5)</f>
        <v>-5.3629619785997775</v>
      </c>
      <c r="X350" s="70">
        <f>(1.9+P350)</f>
        <v>-5.844322865605291</v>
      </c>
      <c r="Y350" t="str">
        <f t="shared" si="44"/>
        <v>OK</v>
      </c>
    </row>
    <row r="351" spans="2:25" ht="12.75">
      <c r="B351" s="7"/>
      <c r="C351" s="7" t="s">
        <v>77</v>
      </c>
      <c r="D351" s="7"/>
      <c r="E351" s="78"/>
      <c r="F351" s="4">
        <v>2006</v>
      </c>
      <c r="G351" s="48"/>
      <c r="H351" s="2">
        <v>97.9</v>
      </c>
      <c r="I351" s="2">
        <f t="shared" si="42"/>
        <v>39.81565383606276</v>
      </c>
      <c r="J351" s="2"/>
      <c r="K351" s="2"/>
      <c r="L351" s="2"/>
      <c r="M351" s="3"/>
      <c r="N351" s="32"/>
      <c r="O351" s="5">
        <v>0.29</v>
      </c>
      <c r="P351" s="3">
        <f t="shared" si="43"/>
        <v>-10.752040042020878</v>
      </c>
      <c r="Q351" s="5"/>
      <c r="R351" s="3"/>
      <c r="S351" s="5"/>
      <c r="T351" s="3"/>
      <c r="U351" s="32"/>
      <c r="V351" s="6"/>
      <c r="W351" s="70">
        <f>(I351-38.5)</f>
        <v>1.3156538360627579</v>
      </c>
      <c r="X351" s="70">
        <f>(11.9+P351)</f>
        <v>1.147959957979122</v>
      </c>
      <c r="Y351" t="str">
        <f t="shared" si="44"/>
        <v>OK</v>
      </c>
    </row>
    <row r="352" spans="1:25" ht="12.75">
      <c r="A352">
        <v>339</v>
      </c>
      <c r="B352" s="7"/>
      <c r="C352" s="7" t="s">
        <v>63</v>
      </c>
      <c r="D352" s="7"/>
      <c r="E352" s="78" t="s">
        <v>66</v>
      </c>
      <c r="F352" s="4">
        <v>2006</v>
      </c>
      <c r="G352" s="48"/>
      <c r="H352" s="2">
        <v>207.3</v>
      </c>
      <c r="I352" s="2">
        <f t="shared" si="42"/>
        <v>46.331986041877215</v>
      </c>
      <c r="J352" s="2"/>
      <c r="K352" s="2"/>
      <c r="L352" s="2"/>
      <c r="M352" s="3"/>
      <c r="N352" s="32"/>
      <c r="O352" s="5">
        <v>0.53</v>
      </c>
      <c r="P352" s="3">
        <f t="shared" si="43"/>
        <v>-5.514482607984219</v>
      </c>
      <c r="Q352" s="5"/>
      <c r="R352" s="3"/>
      <c r="S352" s="5"/>
      <c r="T352" s="3"/>
      <c r="U352" s="32"/>
      <c r="V352" s="6">
        <v>1</v>
      </c>
      <c r="W352" s="70">
        <f>(I352-48.5)</f>
        <v>-2.168013958122785</v>
      </c>
      <c r="X352" s="70">
        <f>(1.9+P352)</f>
        <v>-3.6144826079842187</v>
      </c>
      <c r="Y352" t="str">
        <f t="shared" si="44"/>
        <v>OK</v>
      </c>
    </row>
    <row r="353" spans="2:26" ht="12.75">
      <c r="B353" s="7"/>
      <c r="C353" s="7" t="s">
        <v>77</v>
      </c>
      <c r="D353" s="7"/>
      <c r="E353" s="78"/>
      <c r="F353" s="4">
        <v>2006</v>
      </c>
      <c r="G353" s="48"/>
      <c r="H353" s="2">
        <v>112.3</v>
      </c>
      <c r="I353" s="2">
        <f t="shared" si="42"/>
        <v>41.00759512522916</v>
      </c>
      <c r="J353" s="2"/>
      <c r="K353" s="2"/>
      <c r="L353" s="2"/>
      <c r="M353" s="3"/>
      <c r="N353" s="32"/>
      <c r="O353" s="5">
        <v>0.47</v>
      </c>
      <c r="P353" s="3">
        <f t="shared" si="43"/>
        <v>-6.558042841285651</v>
      </c>
      <c r="Q353" s="5"/>
      <c r="R353" s="3"/>
      <c r="S353" s="5"/>
      <c r="T353" s="3"/>
      <c r="U353" s="32"/>
      <c r="V353" s="6"/>
      <c r="W353" s="70">
        <f>(I353-38.5)</f>
        <v>2.507595125229159</v>
      </c>
      <c r="X353" s="70">
        <f>(11.9+P353)</f>
        <v>5.341957158714349</v>
      </c>
      <c r="Y353" t="str">
        <f t="shared" si="44"/>
        <v>Not OK</v>
      </c>
      <c r="Z353">
        <f>IF(Y353="Not OK",X353-W353)</f>
        <v>2.8343620334851902</v>
      </c>
    </row>
    <row r="354" spans="1:25" ht="12.75">
      <c r="A354">
        <v>340</v>
      </c>
      <c r="B354" s="7"/>
      <c r="C354" s="7" t="s">
        <v>63</v>
      </c>
      <c r="D354" s="7"/>
      <c r="E354" s="78" t="s">
        <v>66</v>
      </c>
      <c r="F354" s="4">
        <v>2006</v>
      </c>
      <c r="G354" s="48"/>
      <c r="H354" s="2">
        <v>246.4</v>
      </c>
      <c r="I354" s="2">
        <f t="shared" si="42"/>
        <v>47.83281406984776</v>
      </c>
      <c r="J354" s="2"/>
      <c r="K354" s="2"/>
      <c r="L354" s="2"/>
      <c r="M354" s="3"/>
      <c r="N354" s="32"/>
      <c r="O354" s="5">
        <v>0.51</v>
      </c>
      <c r="P354" s="3">
        <f t="shared" si="43"/>
        <v>-5.848596478041273</v>
      </c>
      <c r="Q354" s="5"/>
      <c r="R354" s="3"/>
      <c r="S354" s="5"/>
      <c r="T354" s="3"/>
      <c r="U354" s="32"/>
      <c r="V354" s="6">
        <v>2</v>
      </c>
      <c r="W354" s="70">
        <f>(I354-48.5)</f>
        <v>-0.6671859301522431</v>
      </c>
      <c r="X354" s="70">
        <f>(1.9+P354)</f>
        <v>-3.948596478041273</v>
      </c>
      <c r="Y354" t="str">
        <f t="shared" si="44"/>
        <v>OK</v>
      </c>
    </row>
    <row r="355" spans="2:26" ht="12.75">
      <c r="B355" s="7"/>
      <c r="C355" s="7" t="s">
        <v>77</v>
      </c>
      <c r="D355" s="7"/>
      <c r="E355" s="78"/>
      <c r="F355" s="4">
        <v>2006</v>
      </c>
      <c r="G355" s="48"/>
      <c r="H355" s="2">
        <v>118.8</v>
      </c>
      <c r="I355" s="2">
        <f t="shared" si="42"/>
        <v>41.4963288129035</v>
      </c>
      <c r="J355" s="2"/>
      <c r="K355" s="2"/>
      <c r="L355" s="2"/>
      <c r="M355" s="3"/>
      <c r="N355" s="32"/>
      <c r="O355" s="5">
        <v>0.41</v>
      </c>
      <c r="P355" s="3">
        <f t="shared" si="43"/>
        <v>-7.744322865605291</v>
      </c>
      <c r="Q355" s="5"/>
      <c r="R355" s="3"/>
      <c r="S355" s="5"/>
      <c r="T355" s="3"/>
      <c r="U355" s="32"/>
      <c r="V355" s="6"/>
      <c r="W355" s="70">
        <f>(I355-38.5)</f>
        <v>2.9963288129034993</v>
      </c>
      <c r="X355" s="70">
        <f>(11.9+P355)</f>
        <v>4.155677134394709</v>
      </c>
      <c r="Y355" t="str">
        <f t="shared" si="44"/>
        <v>Not OK</v>
      </c>
      <c r="Z355">
        <f>IF(Y355="Not OK",X355-W355)</f>
        <v>1.1593483214912101</v>
      </c>
    </row>
    <row r="356" spans="1:25" ht="12.75">
      <c r="A356">
        <v>341</v>
      </c>
      <c r="B356" s="7"/>
      <c r="C356" s="7" t="s">
        <v>63</v>
      </c>
      <c r="D356" s="7"/>
      <c r="E356" s="78" t="s">
        <v>66</v>
      </c>
      <c r="F356" s="4">
        <v>2006</v>
      </c>
      <c r="G356" s="48"/>
      <c r="H356" s="2">
        <v>206.8</v>
      </c>
      <c r="I356" s="2">
        <f t="shared" si="42"/>
        <v>46.3110106884381</v>
      </c>
      <c r="J356" s="2"/>
      <c r="K356" s="2"/>
      <c r="L356" s="2"/>
      <c r="M356" s="3"/>
      <c r="N356" s="32"/>
      <c r="O356" s="5">
        <v>0.62</v>
      </c>
      <c r="P356" s="3">
        <f t="shared" si="43"/>
        <v>-4.152166210034923</v>
      </c>
      <c r="Q356" s="5"/>
      <c r="R356" s="3"/>
      <c r="S356" s="5"/>
      <c r="T356" s="3"/>
      <c r="U356" s="32"/>
      <c r="V356" s="6">
        <v>2</v>
      </c>
      <c r="W356" s="70">
        <f>(I356-48.5)</f>
        <v>-2.1889893115618975</v>
      </c>
      <c r="X356" s="70">
        <f>(1.9+P356)</f>
        <v>-2.252166210034923</v>
      </c>
      <c r="Y356" t="str">
        <f t="shared" si="44"/>
        <v>OK</v>
      </c>
    </row>
    <row r="357" spans="2:26" ht="12.75">
      <c r="B357" s="7"/>
      <c r="C357" s="7" t="s">
        <v>77</v>
      </c>
      <c r="D357" s="7"/>
      <c r="E357" s="78"/>
      <c r="F357" s="4">
        <v>2006</v>
      </c>
      <c r="G357" s="48"/>
      <c r="H357" s="2">
        <v>93.5</v>
      </c>
      <c r="I357" s="2">
        <f t="shared" si="42"/>
        <v>39.41623221745036</v>
      </c>
      <c r="J357" s="2"/>
      <c r="K357" s="2"/>
      <c r="L357" s="2"/>
      <c r="M357" s="3"/>
      <c r="N357" s="32"/>
      <c r="O357" s="5">
        <v>0.44</v>
      </c>
      <c r="P357" s="3">
        <f t="shared" si="43"/>
        <v>-7.1309464702762515</v>
      </c>
      <c r="Q357" s="5"/>
      <c r="R357" s="3"/>
      <c r="S357" s="5"/>
      <c r="T357" s="3"/>
      <c r="U357" s="32"/>
      <c r="V357" s="6"/>
      <c r="W357" s="70">
        <f>(I357-38.5)</f>
        <v>0.9162322174503572</v>
      </c>
      <c r="X357" s="70">
        <f>(11.9+P357)</f>
        <v>4.769053529723749</v>
      </c>
      <c r="Y357" t="str">
        <f t="shared" si="44"/>
        <v>Not OK</v>
      </c>
      <c r="Z357">
        <f>IF(Y357="Not OK",X357-W357)</f>
        <v>3.8528213122733916</v>
      </c>
    </row>
    <row r="358" spans="1:25" ht="12.75">
      <c r="A358">
        <v>342</v>
      </c>
      <c r="B358" s="7"/>
      <c r="C358" s="7" t="s">
        <v>63</v>
      </c>
      <c r="D358" s="7"/>
      <c r="E358" s="78" t="s">
        <v>66</v>
      </c>
      <c r="F358" s="4">
        <v>2006</v>
      </c>
      <c r="G358" s="48"/>
      <c r="H358" s="2">
        <v>279</v>
      </c>
      <c r="I358" s="2">
        <f t="shared" si="42"/>
        <v>48.912084065471944</v>
      </c>
      <c r="J358" s="2"/>
      <c r="K358" s="2"/>
      <c r="L358" s="2"/>
      <c r="M358" s="3"/>
      <c r="N358" s="32"/>
      <c r="O358" s="5">
        <v>0.326</v>
      </c>
      <c r="P358" s="3">
        <f t="shared" si="43"/>
        <v>-9.73564799864122</v>
      </c>
      <c r="Q358" s="5"/>
      <c r="R358" s="3"/>
      <c r="S358" s="5"/>
      <c r="T358" s="3"/>
      <c r="U358" s="32"/>
      <c r="V358" s="6">
        <v>1</v>
      </c>
      <c r="W358" s="70">
        <f>(I358-48.5)</f>
        <v>0.4120840654719444</v>
      </c>
      <c r="X358" s="70">
        <f>(1.9+P358)</f>
        <v>-7.835647998641219</v>
      </c>
      <c r="Y358" t="str">
        <f t="shared" si="44"/>
        <v>OK</v>
      </c>
    </row>
    <row r="359" spans="2:26" ht="12.75">
      <c r="B359" s="7"/>
      <c r="C359" s="7" t="s">
        <v>77</v>
      </c>
      <c r="D359" s="7"/>
      <c r="E359" s="78"/>
      <c r="F359" s="4">
        <v>2006</v>
      </c>
      <c r="G359" s="48"/>
      <c r="H359" s="2">
        <v>150</v>
      </c>
      <c r="I359" s="2">
        <f t="shared" si="42"/>
        <v>43.52182518111363</v>
      </c>
      <c r="J359" s="2"/>
      <c r="K359" s="2"/>
      <c r="L359" s="2"/>
      <c r="M359" s="3"/>
      <c r="N359" s="32"/>
      <c r="O359" s="5">
        <v>0.649</v>
      </c>
      <c r="P359" s="3">
        <f t="shared" si="43"/>
        <v>-3.755106063992615</v>
      </c>
      <c r="Q359" s="5"/>
      <c r="R359" s="3"/>
      <c r="S359" s="5"/>
      <c r="T359" s="3"/>
      <c r="U359" s="32"/>
      <c r="V359" s="6"/>
      <c r="W359" s="70">
        <f>(I359-38.5)</f>
        <v>5.021825181113627</v>
      </c>
      <c r="X359" s="70">
        <f>(11.9+P359)</f>
        <v>8.144893936007385</v>
      </c>
      <c r="Y359" t="str">
        <f t="shared" si="44"/>
        <v>Not OK</v>
      </c>
      <c r="Z359">
        <f>IF(Y359="Not OK",X359-W359)</f>
        <v>3.123068754893758</v>
      </c>
    </row>
    <row r="360" spans="1:22" ht="12.75">
      <c r="A360">
        <v>343</v>
      </c>
      <c r="B360" s="7"/>
      <c r="C360" s="7" t="s">
        <v>63</v>
      </c>
      <c r="D360" s="7"/>
      <c r="E360" s="78" t="s">
        <v>66</v>
      </c>
      <c r="F360" s="4">
        <v>2006</v>
      </c>
      <c r="G360" s="48"/>
      <c r="H360" s="2">
        <v>199.8</v>
      </c>
      <c r="I360" s="2">
        <f t="shared" si="42"/>
        <v>46.011909677799274</v>
      </c>
      <c r="J360" s="2"/>
      <c r="K360" s="2"/>
      <c r="L360" s="2"/>
      <c r="M360" s="3"/>
      <c r="N360" s="32"/>
      <c r="O360" s="29"/>
      <c r="P360" s="3"/>
      <c r="Q360" s="5"/>
      <c r="R360" s="3"/>
      <c r="S360" s="5"/>
      <c r="T360" s="3"/>
      <c r="U360" s="32"/>
      <c r="V360" s="6">
        <v>2</v>
      </c>
    </row>
    <row r="361" spans="2:22" ht="12.75">
      <c r="B361" s="7"/>
      <c r="C361" s="7" t="s">
        <v>77</v>
      </c>
      <c r="D361" s="7"/>
      <c r="E361" s="78"/>
      <c r="F361" s="4">
        <v>2006</v>
      </c>
      <c r="G361" s="48"/>
      <c r="H361" s="2">
        <v>85.8</v>
      </c>
      <c r="I361" s="2">
        <f t="shared" si="42"/>
        <v>38.66974575697411</v>
      </c>
      <c r="J361" s="2"/>
      <c r="K361" s="2"/>
      <c r="L361" s="2"/>
      <c r="M361" s="3"/>
      <c r="N361" s="32"/>
      <c r="O361" s="29"/>
      <c r="P361" s="3"/>
      <c r="Q361" s="5"/>
      <c r="R361" s="3"/>
      <c r="S361" s="5"/>
      <c r="T361" s="3"/>
      <c r="U361" s="32"/>
      <c r="V361" s="6"/>
    </row>
    <row r="362" spans="1:22" ht="12.75">
      <c r="A362">
        <v>344</v>
      </c>
      <c r="B362" s="7"/>
      <c r="C362" s="7" t="s">
        <v>63</v>
      </c>
      <c r="D362" s="7"/>
      <c r="E362" s="78" t="s">
        <v>66</v>
      </c>
      <c r="F362" s="4">
        <v>2006</v>
      </c>
      <c r="G362" s="48"/>
      <c r="H362" s="2"/>
      <c r="I362" s="2"/>
      <c r="J362" s="2"/>
      <c r="K362" s="2"/>
      <c r="L362" s="2"/>
      <c r="M362" s="3"/>
      <c r="N362" s="32"/>
      <c r="O362" s="5"/>
      <c r="P362" s="3"/>
      <c r="Q362" s="5"/>
      <c r="R362" s="3"/>
      <c r="S362" s="5"/>
      <c r="T362" s="3"/>
      <c r="U362" s="32"/>
      <c r="V362" s="6"/>
    </row>
    <row r="363" spans="2:22" ht="12.75">
      <c r="B363" s="7"/>
      <c r="C363" s="7" t="s">
        <v>77</v>
      </c>
      <c r="D363" s="7"/>
      <c r="E363" s="78"/>
      <c r="F363" s="4">
        <v>2006</v>
      </c>
      <c r="G363" s="48"/>
      <c r="H363" s="2"/>
      <c r="I363" s="2"/>
      <c r="J363" s="2"/>
      <c r="K363" s="2"/>
      <c r="L363" s="2"/>
      <c r="M363" s="3"/>
      <c r="N363" s="32"/>
      <c r="O363" s="5"/>
      <c r="P363" s="3"/>
      <c r="Q363" s="5"/>
      <c r="R363" s="3"/>
      <c r="S363" s="5"/>
      <c r="T363" s="3"/>
      <c r="U363" s="32"/>
      <c r="V363" s="6"/>
    </row>
    <row r="364" spans="1:25" ht="12.75">
      <c r="A364">
        <v>345</v>
      </c>
      <c r="B364" s="7"/>
      <c r="C364" s="7" t="s">
        <v>63</v>
      </c>
      <c r="D364" s="7"/>
      <c r="E364" s="78" t="s">
        <v>66</v>
      </c>
      <c r="F364" s="4">
        <v>2006</v>
      </c>
      <c r="G364" s="48"/>
      <c r="H364" s="2">
        <v>187.9</v>
      </c>
      <c r="I364" s="2">
        <f aca="true" t="shared" si="45" ref="I364:I427">20*LOG(H364)</f>
        <v>45.47853560201051</v>
      </c>
      <c r="J364" s="2"/>
      <c r="K364" s="2"/>
      <c r="L364" s="2"/>
      <c r="M364" s="3"/>
      <c r="N364" s="32"/>
      <c r="O364" s="5">
        <v>0.555</v>
      </c>
      <c r="P364" s="3">
        <f aca="true" t="shared" si="46" ref="P364:P427">20*LOG(O364)</f>
        <v>-5.114140337546474</v>
      </c>
      <c r="Q364" s="5"/>
      <c r="R364" s="3"/>
      <c r="S364" s="5"/>
      <c r="T364" s="3"/>
      <c r="U364" s="32"/>
      <c r="V364" s="6">
        <v>1</v>
      </c>
      <c r="W364" s="70">
        <f>(I364-38.5)</f>
        <v>6.97853560201051</v>
      </c>
      <c r="X364" s="70">
        <f>(11.9+P364)</f>
        <v>6.785859662453526</v>
      </c>
      <c r="Y364" t="str">
        <f aca="true" t="shared" si="47" ref="Y364:Y424">IF(W364&gt;X364,"OK","Not OK")</f>
        <v>OK</v>
      </c>
    </row>
    <row r="365" spans="2:26" ht="12.75">
      <c r="B365" s="7"/>
      <c r="C365" s="7" t="s">
        <v>77</v>
      </c>
      <c r="D365" s="7"/>
      <c r="E365" s="78"/>
      <c r="F365" s="4">
        <v>2006</v>
      </c>
      <c r="G365" s="48"/>
      <c r="H365" s="2">
        <v>130.8</v>
      </c>
      <c r="I365" s="2">
        <f t="shared" si="45"/>
        <v>42.33215487976497</v>
      </c>
      <c r="J365" s="2"/>
      <c r="K365" s="2"/>
      <c r="L365" s="2"/>
      <c r="M365" s="3"/>
      <c r="N365" s="32"/>
      <c r="O365" s="5">
        <v>1.15</v>
      </c>
      <c r="P365" s="3">
        <f t="shared" si="46"/>
        <v>1.213956807072233</v>
      </c>
      <c r="Q365" s="5"/>
      <c r="R365" s="3"/>
      <c r="S365" s="5"/>
      <c r="T365" s="3"/>
      <c r="U365" s="32"/>
      <c r="V365" s="6"/>
      <c r="W365" s="70">
        <f>(I365-48.5)</f>
        <v>-6.167845120235029</v>
      </c>
      <c r="X365" s="70">
        <f>(1.9+P365)</f>
        <v>3.113956807072233</v>
      </c>
      <c r="Y365" t="str">
        <f t="shared" si="47"/>
        <v>Not OK</v>
      </c>
      <c r="Z365">
        <f>IF(Y365="Not OK",X365-W365)</f>
        <v>9.281801927307262</v>
      </c>
    </row>
    <row r="366" spans="1:25" ht="12.75">
      <c r="A366">
        <v>346</v>
      </c>
      <c r="B366" s="7"/>
      <c r="C366" s="7" t="s">
        <v>63</v>
      </c>
      <c r="D366" s="7"/>
      <c r="E366" s="78" t="s">
        <v>67</v>
      </c>
      <c r="F366" s="4">
        <v>2006</v>
      </c>
      <c r="G366" s="48"/>
      <c r="H366" s="2">
        <v>337</v>
      </c>
      <c r="I366" s="2">
        <f t="shared" si="45"/>
        <v>50.552598017426774</v>
      </c>
      <c r="J366" s="2"/>
      <c r="K366" s="2"/>
      <c r="L366" s="2"/>
      <c r="M366" s="3"/>
      <c r="N366" s="32"/>
      <c r="O366" s="5">
        <v>0.423</v>
      </c>
      <c r="P366" s="3">
        <f t="shared" si="46"/>
        <v>-7.473192652499153</v>
      </c>
      <c r="Q366" s="5"/>
      <c r="R366" s="3"/>
      <c r="S366" s="5"/>
      <c r="T366" s="3"/>
      <c r="U366" s="32"/>
      <c r="V366" s="6">
        <v>0</v>
      </c>
      <c r="W366" s="70">
        <f>(I366-38.5)</f>
        <v>12.052598017426774</v>
      </c>
      <c r="X366" s="70">
        <f>(11.9+P366)</f>
        <v>4.426807347500847</v>
      </c>
      <c r="Y366" t="str">
        <f t="shared" si="47"/>
        <v>OK</v>
      </c>
    </row>
    <row r="367" spans="2:22" ht="12.75">
      <c r="B367" s="7"/>
      <c r="C367" s="7" t="s">
        <v>77</v>
      </c>
      <c r="D367" s="7"/>
      <c r="E367" s="78"/>
      <c r="F367" s="4">
        <v>2006</v>
      </c>
      <c r="G367" s="48"/>
      <c r="H367" s="29"/>
      <c r="I367" s="5"/>
      <c r="J367" s="2"/>
      <c r="K367" s="2"/>
      <c r="L367" s="2"/>
      <c r="M367" s="3"/>
      <c r="N367" s="32"/>
      <c r="O367" s="5"/>
      <c r="P367" s="5"/>
      <c r="Q367" s="5"/>
      <c r="R367" s="3"/>
      <c r="S367" s="5"/>
      <c r="T367" s="3"/>
      <c r="U367" s="32"/>
      <c r="V367" s="6"/>
    </row>
    <row r="368" spans="1:26" ht="12.75">
      <c r="A368">
        <v>347</v>
      </c>
      <c r="B368" s="7"/>
      <c r="C368" s="7" t="s">
        <v>63</v>
      </c>
      <c r="D368" s="7"/>
      <c r="E368" s="78" t="s">
        <v>66</v>
      </c>
      <c r="F368" s="4">
        <v>2006</v>
      </c>
      <c r="G368" s="48"/>
      <c r="H368" s="2">
        <v>195.2</v>
      </c>
      <c r="I368" s="2">
        <f t="shared" si="45"/>
        <v>45.80959626661346</v>
      </c>
      <c r="J368" s="2"/>
      <c r="K368" s="2"/>
      <c r="L368" s="2"/>
      <c r="M368" s="3"/>
      <c r="N368" s="32"/>
      <c r="O368" s="5">
        <v>0.61</v>
      </c>
      <c r="P368" s="3">
        <f t="shared" si="46"/>
        <v>-4.293403299784659</v>
      </c>
      <c r="Q368" s="5"/>
      <c r="R368" s="3"/>
      <c r="S368" s="5"/>
      <c r="T368" s="3"/>
      <c r="U368" s="32"/>
      <c r="V368" s="6">
        <v>1</v>
      </c>
      <c r="W368" s="70">
        <f>(I368-48.5)</f>
        <v>-2.690403733386539</v>
      </c>
      <c r="X368" s="70">
        <f>(1.9+P368)</f>
        <v>-2.393403299784659</v>
      </c>
      <c r="Y368" t="str">
        <f t="shared" si="47"/>
        <v>Not OK</v>
      </c>
      <c r="Z368">
        <f>IF(Y368="Not OK",X368-W368)</f>
        <v>0.2970004336018799</v>
      </c>
    </row>
    <row r="369" spans="2:26" ht="12.75">
      <c r="B369" s="7"/>
      <c r="C369" s="7" t="s">
        <v>77</v>
      </c>
      <c r="D369" s="7"/>
      <c r="E369" s="78"/>
      <c r="F369" s="4">
        <v>2006</v>
      </c>
      <c r="G369" s="48"/>
      <c r="H369" s="2">
        <v>102.5</v>
      </c>
      <c r="I369" s="2">
        <f t="shared" si="45"/>
        <v>40.21447730783546</v>
      </c>
      <c r="J369" s="2"/>
      <c r="K369" s="2"/>
      <c r="L369" s="2"/>
      <c r="M369" s="3"/>
      <c r="N369" s="32"/>
      <c r="O369" s="5">
        <v>0.542</v>
      </c>
      <c r="P369" s="3">
        <f t="shared" si="46"/>
        <v>-5.32001426923226</v>
      </c>
      <c r="Q369" s="5"/>
      <c r="R369" s="3"/>
      <c r="S369" s="5"/>
      <c r="T369" s="3"/>
      <c r="U369" s="32"/>
      <c r="V369" s="6"/>
      <c r="W369" s="70">
        <f>(I369-38.5)</f>
        <v>1.714477307835459</v>
      </c>
      <c r="X369" s="70">
        <f>(11.9+P369)</f>
        <v>6.57998573076774</v>
      </c>
      <c r="Y369" t="str">
        <f t="shared" si="47"/>
        <v>Not OK</v>
      </c>
      <c r="Z369">
        <f>IF(Y369="Not OK",X369-W369)</f>
        <v>4.865508422932281</v>
      </c>
    </row>
    <row r="370" spans="1:25" ht="12.75">
      <c r="A370">
        <v>348</v>
      </c>
      <c r="B370" s="7"/>
      <c r="C370" s="7" t="s">
        <v>63</v>
      </c>
      <c r="D370" s="7"/>
      <c r="E370" s="78" t="s">
        <v>67</v>
      </c>
      <c r="F370" s="4">
        <v>2007</v>
      </c>
      <c r="G370" s="48"/>
      <c r="H370" s="2">
        <v>235.7</v>
      </c>
      <c r="I370" s="2">
        <f t="shared" si="45"/>
        <v>47.447191650486474</v>
      </c>
      <c r="J370" s="2"/>
      <c r="K370" s="2"/>
      <c r="L370" s="2"/>
      <c r="M370" s="3"/>
      <c r="N370" s="32"/>
      <c r="O370" s="5">
        <v>0.314</v>
      </c>
      <c r="P370" s="3">
        <f t="shared" si="46"/>
        <v>-10.061407038535702</v>
      </c>
      <c r="Q370" s="5"/>
      <c r="R370" s="3"/>
      <c r="S370" s="5"/>
      <c r="T370" s="3"/>
      <c r="U370" s="32"/>
      <c r="V370" s="6">
        <v>2</v>
      </c>
      <c r="W370" s="70">
        <f>(I370-48.5)</f>
        <v>-1.0528083495135263</v>
      </c>
      <c r="X370" s="70">
        <f>(1.9+P370)</f>
        <v>-8.161407038535701</v>
      </c>
      <c r="Y370" t="str">
        <f t="shared" si="47"/>
        <v>OK</v>
      </c>
    </row>
    <row r="371" spans="2:26" ht="12.75">
      <c r="B371" s="7"/>
      <c r="C371" s="7" t="s">
        <v>77</v>
      </c>
      <c r="D371" s="7"/>
      <c r="E371" s="78"/>
      <c r="F371" s="4">
        <v>2007</v>
      </c>
      <c r="G371" s="48"/>
      <c r="H371" s="2">
        <v>130.1</v>
      </c>
      <c r="I371" s="2">
        <f t="shared" si="45"/>
        <v>42.285545931231724</v>
      </c>
      <c r="J371" s="2"/>
      <c r="K371" s="2"/>
      <c r="L371" s="2"/>
      <c r="M371" s="3"/>
      <c r="N371" s="32"/>
      <c r="O371" s="5">
        <v>0.385</v>
      </c>
      <c r="P371" s="3">
        <f t="shared" si="46"/>
        <v>-8.290785409829986</v>
      </c>
      <c r="Q371" s="5"/>
      <c r="R371" s="3"/>
      <c r="S371" s="5"/>
      <c r="T371" s="3"/>
      <c r="U371" s="32"/>
      <c r="V371" s="6"/>
      <c r="W371" s="70">
        <f>(I371-38.5)</f>
        <v>3.7855459312317237</v>
      </c>
      <c r="X371" s="70">
        <f>(11.9+P371)</f>
        <v>3.609214590170014</v>
      </c>
      <c r="Y371" t="str">
        <f t="shared" si="47"/>
        <v>OK</v>
      </c>
      <c r="Z371" t="b">
        <f>IF(Y371="Not OK",W371-X371)</f>
        <v>0</v>
      </c>
    </row>
    <row r="372" spans="1:25" ht="12.75">
      <c r="A372">
        <v>349</v>
      </c>
      <c r="B372" s="7"/>
      <c r="C372" s="7" t="s">
        <v>63</v>
      </c>
      <c r="D372" s="7"/>
      <c r="E372" s="78" t="s">
        <v>65</v>
      </c>
      <c r="F372" s="4">
        <v>2006</v>
      </c>
      <c r="G372" s="48"/>
      <c r="H372" s="2">
        <v>115.4</v>
      </c>
      <c r="I372" s="2">
        <f t="shared" si="45"/>
        <v>41.24411617639425</v>
      </c>
      <c r="J372" s="2"/>
      <c r="K372" s="2"/>
      <c r="L372" s="2"/>
      <c r="M372" s="3"/>
      <c r="N372" s="32"/>
      <c r="O372" s="5">
        <v>0.214</v>
      </c>
      <c r="P372" s="3">
        <f t="shared" si="46"/>
        <v>-13.391724533016182</v>
      </c>
      <c r="Q372" s="5"/>
      <c r="R372" s="3"/>
      <c r="S372" s="5"/>
      <c r="T372" s="3"/>
      <c r="U372" s="32"/>
      <c r="V372" s="6">
        <v>3</v>
      </c>
      <c r="W372" s="70">
        <f>(I372-48.5)</f>
        <v>-7.25588382360575</v>
      </c>
      <c r="X372" s="70">
        <f>(1.9+P372)</f>
        <v>-11.491724533016182</v>
      </c>
      <c r="Y372" t="str">
        <f t="shared" si="47"/>
        <v>OK</v>
      </c>
    </row>
    <row r="373" spans="2:25" ht="12.75">
      <c r="B373" s="7"/>
      <c r="C373" s="7" t="s">
        <v>77</v>
      </c>
      <c r="D373" s="7"/>
      <c r="E373" s="78"/>
      <c r="F373" s="4">
        <v>2006</v>
      </c>
      <c r="G373" s="48"/>
      <c r="H373" s="2">
        <v>56.3</v>
      </c>
      <c r="I373" s="2">
        <f t="shared" si="45"/>
        <v>35.010167897026925</v>
      </c>
      <c r="J373" s="2"/>
      <c r="K373" s="2"/>
      <c r="L373" s="2"/>
      <c r="M373" s="3"/>
      <c r="N373" s="32"/>
      <c r="O373" s="5">
        <v>0.109</v>
      </c>
      <c r="P373" s="3">
        <f t="shared" si="46"/>
        <v>-19.251470041187527</v>
      </c>
      <c r="Q373" s="5"/>
      <c r="R373" s="3"/>
      <c r="S373" s="5"/>
      <c r="T373" s="3"/>
      <c r="U373" s="32"/>
      <c r="V373" s="6"/>
      <c r="W373" s="70">
        <f>(I373-38.5)</f>
        <v>-3.4898321029730752</v>
      </c>
      <c r="X373" s="70">
        <f>(11.9+P373)</f>
        <v>-7.351470041187527</v>
      </c>
      <c r="Y373" t="str">
        <f t="shared" si="47"/>
        <v>OK</v>
      </c>
    </row>
    <row r="374" spans="1:27" ht="12.75">
      <c r="A374">
        <v>350</v>
      </c>
      <c r="B374" s="7"/>
      <c r="C374" s="7" t="s">
        <v>63</v>
      </c>
      <c r="D374" s="7"/>
      <c r="E374" s="78" t="s">
        <v>65</v>
      </c>
      <c r="F374" s="4">
        <v>2006</v>
      </c>
      <c r="G374" s="48"/>
      <c r="H374" s="29"/>
      <c r="I374" s="29"/>
      <c r="J374" s="2"/>
      <c r="K374" s="2"/>
      <c r="L374" s="2"/>
      <c r="M374" s="3"/>
      <c r="N374" s="32"/>
      <c r="O374" s="29"/>
      <c r="P374" s="29"/>
      <c r="Q374" s="5"/>
      <c r="R374" s="3"/>
      <c r="S374" s="5"/>
      <c r="T374" s="3"/>
      <c r="U374" s="32"/>
      <c r="V374" s="6"/>
      <c r="W374" s="70">
        <f>(I374-48.5)</f>
        <v>-48.5</v>
      </c>
      <c r="X374" s="70">
        <f>(1.9+P374)</f>
        <v>1.9</v>
      </c>
      <c r="Y374" t="str">
        <f t="shared" si="47"/>
        <v>Not OK</v>
      </c>
      <c r="AA374">
        <f aca="true" t="shared" si="48" ref="AA374:AA379">IF(Y374="Not OK",X374-W374)</f>
        <v>50.4</v>
      </c>
    </row>
    <row r="375" spans="2:27" ht="12.75">
      <c r="B375" s="7"/>
      <c r="C375" s="7" t="s">
        <v>77</v>
      </c>
      <c r="D375" s="7"/>
      <c r="E375" s="78"/>
      <c r="F375" s="4">
        <v>2006</v>
      </c>
      <c r="G375" s="48"/>
      <c r="H375" s="29"/>
      <c r="I375" s="29"/>
      <c r="J375" s="2"/>
      <c r="K375" s="2"/>
      <c r="L375" s="2"/>
      <c r="M375" s="3"/>
      <c r="N375" s="32"/>
      <c r="O375" s="29"/>
      <c r="P375" s="29"/>
      <c r="Q375" s="5"/>
      <c r="R375" s="3"/>
      <c r="S375" s="5"/>
      <c r="T375" s="3"/>
      <c r="U375" s="32"/>
      <c r="V375" s="6"/>
      <c r="W375" s="70">
        <f>(I375-38.5)</f>
        <v>-38.5</v>
      </c>
      <c r="X375" s="70">
        <f>(11.9+P375)</f>
        <v>11.9</v>
      </c>
      <c r="Y375" t="str">
        <f t="shared" si="47"/>
        <v>Not OK</v>
      </c>
      <c r="AA375">
        <f t="shared" si="48"/>
        <v>50.4</v>
      </c>
    </row>
    <row r="376" spans="1:27" ht="12.75">
      <c r="A376">
        <v>351</v>
      </c>
      <c r="B376" s="7"/>
      <c r="C376" s="7" t="s">
        <v>63</v>
      </c>
      <c r="D376" s="7"/>
      <c r="E376" s="78" t="s">
        <v>65</v>
      </c>
      <c r="F376" s="4">
        <v>2006</v>
      </c>
      <c r="G376" s="48"/>
      <c r="H376" s="29"/>
      <c r="I376" s="29"/>
      <c r="J376" s="2"/>
      <c r="K376" s="2"/>
      <c r="L376" s="2"/>
      <c r="M376" s="3"/>
      <c r="N376" s="32"/>
      <c r="O376" s="29"/>
      <c r="P376" s="29"/>
      <c r="Q376" s="5"/>
      <c r="R376" s="3"/>
      <c r="S376" s="5"/>
      <c r="T376" s="3"/>
      <c r="U376" s="32"/>
      <c r="V376" s="6"/>
      <c r="W376" s="70">
        <f>(I376-48.5)</f>
        <v>-48.5</v>
      </c>
      <c r="X376" s="70">
        <f>(1.9+P376)</f>
        <v>1.9</v>
      </c>
      <c r="Y376" t="str">
        <f t="shared" si="47"/>
        <v>Not OK</v>
      </c>
      <c r="AA376">
        <f t="shared" si="48"/>
        <v>50.4</v>
      </c>
    </row>
    <row r="377" spans="2:27" ht="12.75">
      <c r="B377" s="7"/>
      <c r="C377" s="7" t="s">
        <v>77</v>
      </c>
      <c r="D377" s="7"/>
      <c r="E377" s="78"/>
      <c r="F377" s="4">
        <v>2006</v>
      </c>
      <c r="G377" s="48"/>
      <c r="H377" s="29"/>
      <c r="I377" s="29"/>
      <c r="J377" s="2"/>
      <c r="K377" s="2"/>
      <c r="L377" s="2"/>
      <c r="M377" s="3"/>
      <c r="N377" s="32"/>
      <c r="O377" s="29"/>
      <c r="P377" s="29"/>
      <c r="Q377" s="5"/>
      <c r="R377" s="3"/>
      <c r="S377" s="5"/>
      <c r="T377" s="3"/>
      <c r="U377" s="32"/>
      <c r="V377" s="6"/>
      <c r="W377" s="70">
        <f>(I377-38.5)</f>
        <v>-38.5</v>
      </c>
      <c r="X377" s="70">
        <f>(11.9+P377)</f>
        <v>11.9</v>
      </c>
      <c r="Y377" t="str">
        <f t="shared" si="47"/>
        <v>Not OK</v>
      </c>
      <c r="AA377">
        <f t="shared" si="48"/>
        <v>50.4</v>
      </c>
    </row>
    <row r="378" spans="1:27" ht="12.75">
      <c r="A378">
        <v>352</v>
      </c>
      <c r="B378" s="7"/>
      <c r="C378" s="7" t="s">
        <v>63</v>
      </c>
      <c r="D378" s="7"/>
      <c r="E378" s="78" t="s">
        <v>66</v>
      </c>
      <c r="F378" s="4">
        <v>2006</v>
      </c>
      <c r="G378" s="48"/>
      <c r="H378" s="2">
        <v>280.2</v>
      </c>
      <c r="I378" s="2">
        <f t="shared" si="45"/>
        <v>48.94936261899511</v>
      </c>
      <c r="J378" s="2"/>
      <c r="K378" s="2"/>
      <c r="L378" s="2"/>
      <c r="M378" s="3"/>
      <c r="N378" s="32"/>
      <c r="O378" s="5">
        <v>0.399</v>
      </c>
      <c r="P378" s="3">
        <f t="shared" si="46"/>
        <v>-7.980542086265034</v>
      </c>
      <c r="Q378" s="5"/>
      <c r="R378" s="3"/>
      <c r="S378" s="5"/>
      <c r="T378" s="3"/>
      <c r="U378" s="32"/>
      <c r="V378" s="6">
        <v>2</v>
      </c>
      <c r="W378" s="70">
        <f>(I378-48.5)</f>
        <v>0.4493626189951101</v>
      </c>
      <c r="X378" s="70">
        <f>(1.9+P378)</f>
        <v>-6.080542086265034</v>
      </c>
      <c r="Y378" t="str">
        <f t="shared" si="47"/>
        <v>OK</v>
      </c>
      <c r="AA378" t="b">
        <f t="shared" si="48"/>
        <v>0</v>
      </c>
    </row>
    <row r="379" spans="2:27" ht="12.75">
      <c r="B379" s="7"/>
      <c r="C379" s="7" t="s">
        <v>77</v>
      </c>
      <c r="D379" s="7"/>
      <c r="E379" s="78"/>
      <c r="F379" s="4">
        <v>2006</v>
      </c>
      <c r="G379" s="48"/>
      <c r="H379" s="2">
        <v>135.1</v>
      </c>
      <c r="I379" s="2">
        <f t="shared" si="45"/>
        <v>42.613106980440605</v>
      </c>
      <c r="J379" s="2"/>
      <c r="K379" s="2"/>
      <c r="L379" s="2"/>
      <c r="M379" s="3"/>
      <c r="N379" s="32"/>
      <c r="O379" s="5">
        <v>0.361</v>
      </c>
      <c r="P379" s="3">
        <f t="shared" si="46"/>
        <v>-8.849855961886842</v>
      </c>
      <c r="Q379" s="5"/>
      <c r="R379" s="3"/>
      <c r="S379" s="5"/>
      <c r="T379" s="3"/>
      <c r="U379" s="32"/>
      <c r="V379" s="6"/>
      <c r="W379" s="70">
        <f>(I379-38.5)</f>
        <v>4.113106980440605</v>
      </c>
      <c r="X379" s="70">
        <f>(11.9+P379)</f>
        <v>3.0501440381131584</v>
      </c>
      <c r="Y379" t="str">
        <f t="shared" si="47"/>
        <v>OK</v>
      </c>
      <c r="AA379" t="b">
        <f t="shared" si="48"/>
        <v>0</v>
      </c>
    </row>
    <row r="380" spans="1:26" ht="12.75">
      <c r="A380">
        <v>353</v>
      </c>
      <c r="B380" s="7"/>
      <c r="C380" s="7" t="s">
        <v>63</v>
      </c>
      <c r="D380" s="7"/>
      <c r="E380" s="78" t="s">
        <v>66</v>
      </c>
      <c r="F380" s="4">
        <v>2006</v>
      </c>
      <c r="G380" s="48"/>
      <c r="H380" s="2">
        <v>229.6</v>
      </c>
      <c r="I380" s="2">
        <f t="shared" si="45"/>
        <v>47.219437674518716</v>
      </c>
      <c r="J380" s="2"/>
      <c r="K380" s="2"/>
      <c r="L380" s="2"/>
      <c r="M380" s="3"/>
      <c r="N380" s="32"/>
      <c r="O380" s="5">
        <v>0.73</v>
      </c>
      <c r="P380" s="3">
        <f t="shared" si="46"/>
        <v>-2.733542797590882</v>
      </c>
      <c r="Q380" s="5"/>
      <c r="R380" s="3"/>
      <c r="S380" s="5"/>
      <c r="T380" s="3"/>
      <c r="U380" s="32"/>
      <c r="V380" s="6">
        <v>2</v>
      </c>
      <c r="W380" s="70">
        <f>(I380-48.5)</f>
        <v>-1.2805623254812843</v>
      </c>
      <c r="X380" s="70">
        <f>(1.9+P380)</f>
        <v>-0.8335427975908822</v>
      </c>
      <c r="Y380" t="str">
        <f t="shared" si="47"/>
        <v>Not OK</v>
      </c>
      <c r="Z380">
        <f>IF(Y380="Not OK",X380-W380)</f>
        <v>0.4470195278904021</v>
      </c>
    </row>
    <row r="381" spans="2:26" ht="12.75">
      <c r="B381" s="7"/>
      <c r="C381" s="7" t="s">
        <v>77</v>
      </c>
      <c r="D381" s="7"/>
      <c r="E381" s="78"/>
      <c r="F381" s="4">
        <v>2006</v>
      </c>
      <c r="G381" s="48"/>
      <c r="H381" s="2">
        <v>95</v>
      </c>
      <c r="I381" s="2">
        <f t="shared" si="45"/>
        <v>39.55447210577696</v>
      </c>
      <c r="J381" s="2"/>
      <c r="K381" s="2"/>
      <c r="L381" s="2"/>
      <c r="M381" s="3"/>
      <c r="N381" s="32"/>
      <c r="O381" s="5">
        <v>0.34</v>
      </c>
      <c r="P381" s="3">
        <f t="shared" si="46"/>
        <v>-9.370421659154896</v>
      </c>
      <c r="Q381" s="5"/>
      <c r="R381" s="3"/>
      <c r="S381" s="5"/>
      <c r="T381" s="3"/>
      <c r="U381" s="32"/>
      <c r="V381" s="6"/>
      <c r="W381" s="70">
        <f>(I381-38.5)</f>
        <v>1.0544721057769593</v>
      </c>
      <c r="X381" s="70">
        <f>(11.9+P381)</f>
        <v>2.529578340845104</v>
      </c>
      <c r="Y381" t="str">
        <f t="shared" si="47"/>
        <v>Not OK</v>
      </c>
      <c r="Z381">
        <f>IF(Y381="Not OK",X381-W381)</f>
        <v>1.4751062350681448</v>
      </c>
    </row>
    <row r="382" spans="1:22" ht="12.75">
      <c r="A382">
        <v>354</v>
      </c>
      <c r="B382" s="7"/>
      <c r="C382" s="7" t="s">
        <v>63</v>
      </c>
      <c r="D382" s="7"/>
      <c r="E382" s="78" t="s">
        <v>67</v>
      </c>
      <c r="F382" s="4">
        <v>2006</v>
      </c>
      <c r="G382" s="48"/>
      <c r="H382" s="29"/>
      <c r="I382" s="29"/>
      <c r="J382" s="2"/>
      <c r="K382" s="2"/>
      <c r="L382" s="2"/>
      <c r="M382" s="3"/>
      <c r="N382" s="32"/>
      <c r="O382" s="29"/>
      <c r="P382" s="29"/>
      <c r="Q382" s="5"/>
      <c r="R382" s="3"/>
      <c r="S382" s="5"/>
      <c r="T382" s="3"/>
      <c r="U382" s="32"/>
      <c r="V382" s="6"/>
    </row>
    <row r="383" spans="2:25" ht="12.75">
      <c r="B383" s="7"/>
      <c r="C383" s="7" t="s">
        <v>77</v>
      </c>
      <c r="D383" s="7"/>
      <c r="E383" s="78"/>
      <c r="F383" s="4">
        <v>2006</v>
      </c>
      <c r="G383" s="48"/>
      <c r="H383" s="2">
        <v>75.3</v>
      </c>
      <c r="I383" s="2">
        <f t="shared" si="45"/>
        <v>37.53589952401401</v>
      </c>
      <c r="J383" s="2"/>
      <c r="K383" s="2"/>
      <c r="L383" s="2"/>
      <c r="M383" s="3"/>
      <c r="N383" s="32"/>
      <c r="O383" s="5">
        <v>0.176</v>
      </c>
      <c r="P383" s="3">
        <f t="shared" si="46"/>
        <v>-15.089746643717003</v>
      </c>
      <c r="Q383" s="5"/>
      <c r="R383" s="3"/>
      <c r="S383" s="5"/>
      <c r="T383" s="3"/>
      <c r="U383" s="32"/>
      <c r="V383" s="6">
        <v>2</v>
      </c>
      <c r="W383" s="70">
        <f>(I383-38.5)</f>
        <v>-0.9641004759859868</v>
      </c>
      <c r="X383" s="70">
        <f>(11.9+P383)</f>
        <v>-3.189746643717003</v>
      </c>
      <c r="Y383" t="str">
        <f t="shared" si="47"/>
        <v>OK</v>
      </c>
    </row>
    <row r="384" spans="1:22" ht="12.75">
      <c r="A384">
        <v>355</v>
      </c>
      <c r="B384" s="7"/>
      <c r="C384" s="7" t="s">
        <v>63</v>
      </c>
      <c r="D384" s="7"/>
      <c r="E384" s="78" t="s">
        <v>67</v>
      </c>
      <c r="F384" s="4">
        <v>2006</v>
      </c>
      <c r="G384" s="48"/>
      <c r="H384" s="29"/>
      <c r="I384" s="29"/>
      <c r="J384" s="2"/>
      <c r="K384" s="2"/>
      <c r="L384" s="2"/>
      <c r="M384" s="3"/>
      <c r="N384" s="32"/>
      <c r="O384" s="29"/>
      <c r="P384" s="29"/>
      <c r="Q384" s="5"/>
      <c r="R384" s="3"/>
      <c r="S384" s="5"/>
      <c r="T384" s="3"/>
      <c r="U384" s="32"/>
      <c r="V384" s="6"/>
    </row>
    <row r="385" spans="2:22" ht="12.75">
      <c r="B385" s="7"/>
      <c r="C385" s="7" t="s">
        <v>77</v>
      </c>
      <c r="D385" s="7"/>
      <c r="E385" s="78"/>
      <c r="F385" s="4">
        <v>2006</v>
      </c>
      <c r="G385" s="48"/>
      <c r="H385" s="29"/>
      <c r="I385" s="29"/>
      <c r="J385" s="2"/>
      <c r="K385" s="2"/>
      <c r="L385" s="2"/>
      <c r="M385" s="3"/>
      <c r="N385" s="32"/>
      <c r="O385" s="29"/>
      <c r="P385" s="29"/>
      <c r="Q385" s="5"/>
      <c r="R385" s="3"/>
      <c r="S385" s="5"/>
      <c r="T385" s="3"/>
      <c r="U385" s="32"/>
      <c r="V385" s="6"/>
    </row>
    <row r="386" spans="1:25" ht="12.75">
      <c r="A386">
        <v>356</v>
      </c>
      <c r="B386" s="7"/>
      <c r="C386" s="7" t="s">
        <v>63</v>
      </c>
      <c r="D386" s="7"/>
      <c r="E386" s="78" t="s">
        <v>65</v>
      </c>
      <c r="F386" s="4">
        <v>2006</v>
      </c>
      <c r="G386" s="48"/>
      <c r="H386" s="2">
        <v>271</v>
      </c>
      <c r="I386" s="2">
        <f t="shared" si="45"/>
        <v>48.659385817488115</v>
      </c>
      <c r="J386" s="2"/>
      <c r="K386" s="2"/>
      <c r="L386" s="2"/>
      <c r="M386" s="3"/>
      <c r="N386" s="32"/>
      <c r="O386" s="5">
        <v>0.5</v>
      </c>
      <c r="P386" s="3">
        <f t="shared" si="46"/>
        <v>-6.020599913279624</v>
      </c>
      <c r="Q386" s="5"/>
      <c r="R386" s="3"/>
      <c r="S386" s="5"/>
      <c r="T386" s="3"/>
      <c r="U386" s="32"/>
      <c r="V386" s="6">
        <v>2</v>
      </c>
      <c r="W386" s="70">
        <f>(I386-48.5)</f>
        <v>0.15938581748811487</v>
      </c>
      <c r="X386" s="70">
        <f>(1.9+P386)</f>
        <v>-4.120599913279625</v>
      </c>
      <c r="Y386" t="str">
        <f t="shared" si="47"/>
        <v>OK</v>
      </c>
    </row>
    <row r="387" spans="2:25" ht="12.75">
      <c r="B387" s="7"/>
      <c r="C387" s="7" t="s">
        <v>77</v>
      </c>
      <c r="D387" s="7"/>
      <c r="E387" s="78"/>
      <c r="F387" s="4">
        <v>2006</v>
      </c>
      <c r="G387" s="48"/>
      <c r="H387" s="2">
        <v>74.5</v>
      </c>
      <c r="I387" s="2">
        <f t="shared" si="45"/>
        <v>37.44312545496585</v>
      </c>
      <c r="J387" s="2"/>
      <c r="K387" s="2"/>
      <c r="L387" s="2"/>
      <c r="M387" s="3"/>
      <c r="N387" s="32"/>
      <c r="O387" s="5">
        <v>0.2</v>
      </c>
      <c r="P387" s="3">
        <f t="shared" si="46"/>
        <v>-13.979400086720375</v>
      </c>
      <c r="Q387" s="5"/>
      <c r="R387" s="3"/>
      <c r="S387" s="5"/>
      <c r="T387" s="3"/>
      <c r="U387" s="32"/>
      <c r="V387" s="6"/>
      <c r="W387" s="70">
        <f>(I387-38.5)</f>
        <v>-1.0568745450341481</v>
      </c>
      <c r="X387" s="70">
        <f>(11.9+P387)</f>
        <v>-2.0794000867203746</v>
      </c>
      <c r="Y387" t="str">
        <f t="shared" si="47"/>
        <v>OK</v>
      </c>
    </row>
    <row r="388" spans="1:25" ht="12.75">
      <c r="A388">
        <v>357</v>
      </c>
      <c r="B388" s="7"/>
      <c r="C388" s="7" t="s">
        <v>63</v>
      </c>
      <c r="D388" s="7"/>
      <c r="E388" s="78" t="s">
        <v>70</v>
      </c>
      <c r="F388" s="4">
        <v>2006</v>
      </c>
      <c r="G388" s="48"/>
      <c r="H388" s="2">
        <v>185.6</v>
      </c>
      <c r="I388" s="2">
        <f t="shared" si="45"/>
        <v>45.37155943765686</v>
      </c>
      <c r="J388" s="2"/>
      <c r="K388" s="2"/>
      <c r="L388" s="2"/>
      <c r="M388" s="3"/>
      <c r="N388" s="32"/>
      <c r="O388" s="5">
        <v>0.296</v>
      </c>
      <c r="P388" s="3">
        <f t="shared" si="46"/>
        <v>-10.574165778821229</v>
      </c>
      <c r="Q388" s="5"/>
      <c r="R388" s="3"/>
      <c r="S388" s="5"/>
      <c r="T388" s="3"/>
      <c r="U388" s="32"/>
      <c r="V388" s="6">
        <v>2</v>
      </c>
      <c r="W388" s="70">
        <f>(I388-48.5)</f>
        <v>-3.128440562343137</v>
      </c>
      <c r="X388" s="70">
        <f>(1.9+P388)</f>
        <v>-8.674165778821228</v>
      </c>
      <c r="Y388" t="str">
        <f t="shared" si="47"/>
        <v>OK</v>
      </c>
    </row>
    <row r="389" spans="2:25" ht="12.75">
      <c r="B389" s="7"/>
      <c r="C389" s="7" t="s">
        <v>77</v>
      </c>
      <c r="D389" s="7"/>
      <c r="E389" s="78"/>
      <c r="F389" s="4">
        <v>2006</v>
      </c>
      <c r="G389" s="48"/>
      <c r="H389" s="2">
        <v>95</v>
      </c>
      <c r="I389" s="2">
        <f t="shared" si="45"/>
        <v>39.55447210577696</v>
      </c>
      <c r="J389" s="2"/>
      <c r="K389" s="2"/>
      <c r="L389" s="2"/>
      <c r="M389" s="3"/>
      <c r="N389" s="32"/>
      <c r="O389" s="5">
        <v>0.16</v>
      </c>
      <c r="P389" s="3">
        <f t="shared" si="46"/>
        <v>-15.917600346881503</v>
      </c>
      <c r="Q389" s="5"/>
      <c r="R389" s="3"/>
      <c r="S389" s="5"/>
      <c r="T389" s="3"/>
      <c r="U389" s="32"/>
      <c r="V389" s="6"/>
      <c r="W389" s="70">
        <f>(I389-38.5)</f>
        <v>1.0544721057769593</v>
      </c>
      <c r="X389" s="70">
        <f>(11.9+P389)</f>
        <v>-4.017600346881503</v>
      </c>
      <c r="Y389" t="str">
        <f t="shared" si="47"/>
        <v>OK</v>
      </c>
    </row>
    <row r="390" spans="1:25" ht="12.75">
      <c r="A390">
        <v>358</v>
      </c>
      <c r="B390" s="7"/>
      <c r="C390" s="7" t="s">
        <v>63</v>
      </c>
      <c r="D390" s="7"/>
      <c r="E390" s="78" t="s">
        <v>67</v>
      </c>
      <c r="F390" s="4">
        <v>2007</v>
      </c>
      <c r="G390" s="48"/>
      <c r="H390" s="2">
        <v>242.7</v>
      </c>
      <c r="I390" s="2">
        <f t="shared" si="45"/>
        <v>47.7013955266387</v>
      </c>
      <c r="J390" s="2"/>
      <c r="K390" s="2"/>
      <c r="L390" s="2"/>
      <c r="M390" s="3"/>
      <c r="N390" s="32"/>
      <c r="O390" s="5">
        <v>0.287</v>
      </c>
      <c r="P390" s="3">
        <f t="shared" si="46"/>
        <v>-10.842362065320154</v>
      </c>
      <c r="Q390" s="5"/>
      <c r="R390" s="3"/>
      <c r="S390" s="5"/>
      <c r="T390" s="3"/>
      <c r="U390" s="32"/>
      <c r="V390" s="6">
        <v>2</v>
      </c>
      <c r="W390" s="70">
        <f>(I390-48.5)</f>
        <v>-0.7986044733613014</v>
      </c>
      <c r="X390" s="70">
        <f>(1.9+P390)</f>
        <v>-8.942362065320154</v>
      </c>
      <c r="Y390" t="str">
        <f t="shared" si="47"/>
        <v>OK</v>
      </c>
    </row>
    <row r="391" spans="2:25" ht="12.75">
      <c r="B391" s="7"/>
      <c r="C391" s="7" t="s">
        <v>77</v>
      </c>
      <c r="D391" s="7"/>
      <c r="E391" s="78"/>
      <c r="F391" s="4">
        <v>2007</v>
      </c>
      <c r="G391" s="48"/>
      <c r="H391" s="2">
        <v>150.3</v>
      </c>
      <c r="I391" s="2">
        <f t="shared" si="45"/>
        <v>43.53917961173816</v>
      </c>
      <c r="J391" s="2"/>
      <c r="K391" s="2"/>
      <c r="L391" s="2"/>
      <c r="M391" s="3"/>
      <c r="N391" s="32"/>
      <c r="O391" s="5">
        <v>0.442</v>
      </c>
      <c r="P391" s="3">
        <f t="shared" si="46"/>
        <v>-7.091554613018162</v>
      </c>
      <c r="Q391" s="5"/>
      <c r="R391" s="3"/>
      <c r="S391" s="5"/>
      <c r="T391" s="3"/>
      <c r="U391" s="32"/>
      <c r="V391" s="6"/>
      <c r="W391" s="70">
        <f>(I391-38.5)</f>
        <v>5.039179611738163</v>
      </c>
      <c r="X391" s="70">
        <f>(11.9+P391)</f>
        <v>4.808445386981838</v>
      </c>
      <c r="Y391" t="str">
        <f t="shared" si="47"/>
        <v>OK</v>
      </c>
    </row>
    <row r="392" spans="1:27" ht="12.75">
      <c r="A392">
        <v>359</v>
      </c>
      <c r="B392" s="7"/>
      <c r="C392" s="7" t="s">
        <v>63</v>
      </c>
      <c r="D392" s="7"/>
      <c r="E392" s="78" t="s">
        <v>66</v>
      </c>
      <c r="F392" s="4">
        <v>2006</v>
      </c>
      <c r="G392" s="48"/>
      <c r="H392" s="29"/>
      <c r="I392" s="29"/>
      <c r="J392" s="2"/>
      <c r="K392" s="2"/>
      <c r="L392" s="2"/>
      <c r="M392" s="3"/>
      <c r="N392" s="32"/>
      <c r="O392" s="29"/>
      <c r="P392" s="29"/>
      <c r="Q392" s="5"/>
      <c r="R392" s="3"/>
      <c r="S392" s="5"/>
      <c r="T392" s="3"/>
      <c r="U392" s="32"/>
      <c r="V392" s="6"/>
      <c r="W392" s="70">
        <f>(I392-48.5)</f>
        <v>-48.5</v>
      </c>
      <c r="X392" s="70">
        <f>(1.9+P392)</f>
        <v>1.9</v>
      </c>
      <c r="Y392" t="str">
        <f t="shared" si="47"/>
        <v>Not OK</v>
      </c>
      <c r="AA392">
        <f>IF(Y392="Not OK",X392-W392)</f>
        <v>50.4</v>
      </c>
    </row>
    <row r="393" spans="2:25" ht="12.75">
      <c r="B393" s="7"/>
      <c r="C393" s="7" t="s">
        <v>77</v>
      </c>
      <c r="D393" s="7"/>
      <c r="E393" s="78"/>
      <c r="F393" s="4">
        <v>2006</v>
      </c>
      <c r="G393" s="48"/>
      <c r="H393" s="2">
        <v>125.9</v>
      </c>
      <c r="I393" s="2">
        <f t="shared" si="45"/>
        <v>42.00051460215725</v>
      </c>
      <c r="J393" s="2"/>
      <c r="K393" s="2"/>
      <c r="L393" s="2"/>
      <c r="M393" s="3"/>
      <c r="N393" s="32"/>
      <c r="O393" s="5">
        <v>0.343</v>
      </c>
      <c r="P393" s="3">
        <f t="shared" si="46"/>
        <v>-9.294117599144588</v>
      </c>
      <c r="Q393" s="5"/>
      <c r="R393" s="3"/>
      <c r="S393" s="5"/>
      <c r="T393" s="3"/>
      <c r="U393" s="32"/>
      <c r="V393" s="6">
        <v>1</v>
      </c>
      <c r="W393" s="70">
        <f>(I393-38.5)</f>
        <v>3.500514602157253</v>
      </c>
      <c r="X393" s="70">
        <f>(11.9+P393)</f>
        <v>2.6058824008554122</v>
      </c>
      <c r="Y393" t="str">
        <f t="shared" si="47"/>
        <v>OK</v>
      </c>
    </row>
    <row r="394" spans="1:25" ht="12.75">
      <c r="A394">
        <v>360</v>
      </c>
      <c r="B394" s="7"/>
      <c r="C394" s="7" t="s">
        <v>63</v>
      </c>
      <c r="D394" s="7"/>
      <c r="E394" s="78" t="s">
        <v>66</v>
      </c>
      <c r="F394" s="4">
        <v>2006</v>
      </c>
      <c r="G394" s="48"/>
      <c r="H394" s="2">
        <v>236.2</v>
      </c>
      <c r="I394" s="2">
        <f t="shared" si="45"/>
        <v>47.465597865549924</v>
      </c>
      <c r="J394" s="2"/>
      <c r="K394" s="2"/>
      <c r="L394" s="2"/>
      <c r="M394" s="3"/>
      <c r="N394" s="32"/>
      <c r="O394" s="5">
        <v>0.289</v>
      </c>
      <c r="P394" s="3">
        <f t="shared" si="46"/>
        <v>-10.782043144869045</v>
      </c>
      <c r="Q394" s="5"/>
      <c r="R394" s="3"/>
      <c r="S394" s="5"/>
      <c r="T394" s="3"/>
      <c r="U394" s="32"/>
      <c r="V394" s="6">
        <v>2</v>
      </c>
      <c r="W394" s="70">
        <f>(I394-48.5)</f>
        <v>-1.034402134450076</v>
      </c>
      <c r="X394" s="70">
        <f>(1.9+P394)</f>
        <v>-8.882043144869044</v>
      </c>
      <c r="Y394" t="str">
        <f t="shared" si="47"/>
        <v>OK</v>
      </c>
    </row>
    <row r="395" spans="2:26" ht="12.75">
      <c r="B395" s="7"/>
      <c r="C395" s="7" t="s">
        <v>77</v>
      </c>
      <c r="D395" s="7"/>
      <c r="E395" s="78"/>
      <c r="F395" s="4">
        <v>2006</v>
      </c>
      <c r="G395" s="48"/>
      <c r="H395" s="2">
        <v>142.2</v>
      </c>
      <c r="I395" s="2">
        <f t="shared" si="45"/>
        <v>43.05799192787495</v>
      </c>
      <c r="J395" s="2"/>
      <c r="K395" s="2"/>
      <c r="L395" s="2"/>
      <c r="M395" s="3"/>
      <c r="N395" s="32"/>
      <c r="O395" s="5">
        <v>0.366</v>
      </c>
      <c r="P395" s="3">
        <f t="shared" si="46"/>
        <v>-8.730378292111787</v>
      </c>
      <c r="Q395" s="5"/>
      <c r="R395" s="3"/>
      <c r="S395" s="5"/>
      <c r="T395" s="3"/>
      <c r="U395" s="32"/>
      <c r="V395" s="6"/>
      <c r="W395" s="70">
        <f>(I397-38.5)</f>
        <v>2.343631890315322</v>
      </c>
      <c r="X395" s="70">
        <f>(11.9+P395)</f>
        <v>3.169621707888213</v>
      </c>
      <c r="Y395" t="str">
        <f t="shared" si="47"/>
        <v>Not OK</v>
      </c>
      <c r="Z395">
        <f>IF(Y395="Not OK",X395-W395)</f>
        <v>0.825989817572891</v>
      </c>
    </row>
    <row r="396" spans="1:25" ht="12.75">
      <c r="A396">
        <v>361</v>
      </c>
      <c r="B396" s="7"/>
      <c r="C396" s="7" t="s">
        <v>63</v>
      </c>
      <c r="D396" s="7"/>
      <c r="E396" s="78" t="s">
        <v>66</v>
      </c>
      <c r="F396" s="4">
        <v>2007</v>
      </c>
      <c r="G396" s="48"/>
      <c r="H396" s="29"/>
      <c r="I396" s="29"/>
      <c r="J396" s="2"/>
      <c r="K396" s="2"/>
      <c r="L396" s="2"/>
      <c r="M396" s="3"/>
      <c r="N396" s="32"/>
      <c r="O396" s="29"/>
      <c r="P396" s="29"/>
      <c r="Q396" s="5"/>
      <c r="R396" s="3"/>
      <c r="S396" s="5"/>
      <c r="T396" s="3"/>
      <c r="U396" s="32"/>
      <c r="V396" s="6"/>
      <c r="W396" s="70">
        <f>(I396-48.5)</f>
        <v>-48.5</v>
      </c>
      <c r="X396" s="70">
        <f>(1.9+P396)</f>
        <v>1.9</v>
      </c>
      <c r="Y396" t="str">
        <f t="shared" si="47"/>
        <v>Not OK</v>
      </c>
    </row>
    <row r="397" spans="2:26" ht="12.75">
      <c r="B397" s="7"/>
      <c r="C397" s="7" t="s">
        <v>77</v>
      </c>
      <c r="D397" s="7"/>
      <c r="E397" s="78"/>
      <c r="F397" s="4">
        <v>2007</v>
      </c>
      <c r="G397" s="48"/>
      <c r="H397" s="2">
        <v>110.2</v>
      </c>
      <c r="I397" s="2">
        <f t="shared" si="45"/>
        <v>40.84363189031532</v>
      </c>
      <c r="J397" s="2"/>
      <c r="K397" s="2"/>
      <c r="L397" s="2"/>
      <c r="M397" s="3"/>
      <c r="N397" s="32"/>
      <c r="O397" s="5">
        <v>0.32</v>
      </c>
      <c r="P397" s="3">
        <f t="shared" si="46"/>
        <v>-9.89700043360188</v>
      </c>
      <c r="Q397" s="5"/>
      <c r="R397" s="3"/>
      <c r="S397" s="5"/>
      <c r="T397" s="3"/>
      <c r="U397" s="32"/>
      <c r="V397" s="6">
        <v>2</v>
      </c>
      <c r="W397" s="70">
        <f>(I399-38.5)</f>
        <v>-0.24493392657354462</v>
      </c>
      <c r="X397" s="70">
        <f>(11.9+P397)</f>
        <v>2.0029995663981204</v>
      </c>
      <c r="Y397" t="str">
        <f t="shared" si="47"/>
        <v>Not OK</v>
      </c>
      <c r="Z397">
        <f>IF(Y397="Not OK",X397-W397)</f>
        <v>2.247933492971665</v>
      </c>
    </row>
    <row r="398" spans="1:25" ht="12.75">
      <c r="A398">
        <v>362</v>
      </c>
      <c r="B398" s="7"/>
      <c r="C398" s="7" t="s">
        <v>63</v>
      </c>
      <c r="D398" s="7"/>
      <c r="E398" s="78" t="s">
        <v>65</v>
      </c>
      <c r="F398" s="4">
        <v>2007</v>
      </c>
      <c r="G398" s="48"/>
      <c r="H398" s="2">
        <v>220.2</v>
      </c>
      <c r="I398" s="2">
        <f t="shared" si="45"/>
        <v>46.856346292714655</v>
      </c>
      <c r="J398" s="2"/>
      <c r="K398" s="2"/>
      <c r="L398" s="2"/>
      <c r="M398" s="3"/>
      <c r="N398" s="32"/>
      <c r="O398" s="5">
        <v>0.308</v>
      </c>
      <c r="P398" s="3">
        <f t="shared" si="46"/>
        <v>-10.228985669991115</v>
      </c>
      <c r="Q398" s="5"/>
      <c r="R398" s="3"/>
      <c r="S398" s="5"/>
      <c r="T398" s="3"/>
      <c r="U398" s="32"/>
      <c r="V398" s="6">
        <v>3</v>
      </c>
      <c r="W398" s="70">
        <f>(I398-48.5)</f>
        <v>-1.6436537072853454</v>
      </c>
      <c r="X398" s="70">
        <f>(1.9+P398)</f>
        <v>-8.328985669991114</v>
      </c>
      <c r="Y398" t="str">
        <f t="shared" si="47"/>
        <v>OK</v>
      </c>
    </row>
    <row r="399" spans="2:26" ht="12.75">
      <c r="B399" s="7"/>
      <c r="C399" s="7" t="s">
        <v>77</v>
      </c>
      <c r="D399" s="7"/>
      <c r="E399" s="78"/>
      <c r="F399" s="4">
        <v>2007</v>
      </c>
      <c r="G399" s="48"/>
      <c r="H399" s="2">
        <v>81.8</v>
      </c>
      <c r="I399" s="2">
        <f t="shared" si="45"/>
        <v>38.255066073426455</v>
      </c>
      <c r="J399" s="2"/>
      <c r="K399" s="2"/>
      <c r="L399" s="2"/>
      <c r="M399" s="3"/>
      <c r="N399" s="32"/>
      <c r="O399" s="5">
        <v>0.272</v>
      </c>
      <c r="P399" s="3">
        <f t="shared" si="46"/>
        <v>-11.308621919316025</v>
      </c>
      <c r="Q399" s="5"/>
      <c r="R399" s="3"/>
      <c r="S399" s="5"/>
      <c r="T399" s="3"/>
      <c r="U399" s="32"/>
      <c r="V399" s="6"/>
      <c r="W399" s="70">
        <f>(I399-38.5)</f>
        <v>-0.24493392657354462</v>
      </c>
      <c r="X399" s="70">
        <f>(11.9+P399)</f>
        <v>0.5913780806839757</v>
      </c>
      <c r="Y399" t="str">
        <f t="shared" si="47"/>
        <v>Not OK</v>
      </c>
      <c r="Z399">
        <f>IF(Y399="Not OK",X399-W399)</f>
        <v>0.8363120072575203</v>
      </c>
    </row>
    <row r="400" spans="1:25" ht="12.75">
      <c r="A400">
        <v>363</v>
      </c>
      <c r="B400" s="7"/>
      <c r="C400" s="7" t="s">
        <v>63</v>
      </c>
      <c r="D400" s="7"/>
      <c r="E400" s="78" t="s">
        <v>67</v>
      </c>
      <c r="F400" s="4">
        <v>2007</v>
      </c>
      <c r="G400" s="48"/>
      <c r="H400" s="2">
        <v>229.8</v>
      </c>
      <c r="I400" s="2">
        <f t="shared" si="45"/>
        <v>47.22700048704532</v>
      </c>
      <c r="J400" s="2"/>
      <c r="K400" s="2"/>
      <c r="L400" s="2"/>
      <c r="M400" s="3"/>
      <c r="N400" s="32"/>
      <c r="O400" s="5">
        <v>0.339</v>
      </c>
      <c r="P400" s="3">
        <f t="shared" si="46"/>
        <v>-9.396006035938356</v>
      </c>
      <c r="Q400" s="5"/>
      <c r="R400" s="3"/>
      <c r="S400" s="5"/>
      <c r="T400" s="3"/>
      <c r="U400" s="32"/>
      <c r="V400" s="6">
        <v>2</v>
      </c>
      <c r="W400" s="70">
        <f>(I400-48.5)</f>
        <v>-1.2729995129546765</v>
      </c>
      <c r="X400" s="70">
        <f>(1.9+P400)</f>
        <v>-7.496006035938356</v>
      </c>
      <c r="Y400" t="str">
        <f t="shared" si="47"/>
        <v>OK</v>
      </c>
    </row>
    <row r="401" spans="2:26" ht="12.75">
      <c r="B401" s="7"/>
      <c r="C401" s="7" t="s">
        <v>77</v>
      </c>
      <c r="D401" s="7"/>
      <c r="E401" s="78"/>
      <c r="F401" s="4">
        <v>2007</v>
      </c>
      <c r="G401" s="48"/>
      <c r="H401" s="2">
        <v>134.8</v>
      </c>
      <c r="I401" s="2">
        <f t="shared" si="45"/>
        <v>42.593797843986025</v>
      </c>
      <c r="J401" s="2"/>
      <c r="K401" s="2"/>
      <c r="L401" s="2"/>
      <c r="M401" s="3"/>
      <c r="N401" s="32"/>
      <c r="O401" s="5">
        <v>0.428</v>
      </c>
      <c r="P401" s="3">
        <f t="shared" si="46"/>
        <v>-7.37112461973656</v>
      </c>
      <c r="Q401" s="5"/>
      <c r="R401" s="3"/>
      <c r="S401" s="5"/>
      <c r="T401" s="3"/>
      <c r="U401" s="32"/>
      <c r="V401" s="6"/>
      <c r="W401" s="70">
        <f>(I401-38.5)</f>
        <v>4.0937978439860245</v>
      </c>
      <c r="X401" s="70">
        <f>(11.9+P401)</f>
        <v>4.5288753802634405</v>
      </c>
      <c r="Y401" t="str">
        <f t="shared" si="47"/>
        <v>Not OK</v>
      </c>
      <c r="Z401">
        <f>IF(Y401="Not OK",X401-W401)</f>
        <v>0.43507753627741597</v>
      </c>
    </row>
    <row r="402" spans="1:25" ht="12.75">
      <c r="A402">
        <v>364</v>
      </c>
      <c r="B402" s="7"/>
      <c r="C402" s="7" t="s">
        <v>63</v>
      </c>
      <c r="D402" s="7"/>
      <c r="E402" s="78" t="s">
        <v>71</v>
      </c>
      <c r="F402" s="4">
        <v>2007</v>
      </c>
      <c r="G402" s="48"/>
      <c r="H402" s="2">
        <v>192.3</v>
      </c>
      <c r="I402" s="2">
        <f t="shared" si="45"/>
        <v>45.6795856847696</v>
      </c>
      <c r="J402" s="2"/>
      <c r="K402" s="2"/>
      <c r="L402" s="2"/>
      <c r="M402" s="3"/>
      <c r="N402" s="32"/>
      <c r="O402" s="5">
        <v>0.328</v>
      </c>
      <c r="P402" s="3">
        <f t="shared" si="46"/>
        <v>-9.682523125766417</v>
      </c>
      <c r="Q402" s="5"/>
      <c r="R402" s="3"/>
      <c r="S402" s="5"/>
      <c r="T402" s="3"/>
      <c r="U402" s="32"/>
      <c r="V402" s="6">
        <v>2</v>
      </c>
      <c r="W402" s="70">
        <f>(I402-48.5)</f>
        <v>-2.8204143152304013</v>
      </c>
      <c r="X402" s="70">
        <f>(1.9+P402)</f>
        <v>-7.782523125766417</v>
      </c>
      <c r="Y402" t="str">
        <f t="shared" si="47"/>
        <v>OK</v>
      </c>
    </row>
    <row r="403" spans="2:26" ht="12.75">
      <c r="B403" s="7"/>
      <c r="C403" s="7" t="s">
        <v>77</v>
      </c>
      <c r="D403" s="7"/>
      <c r="E403" s="78"/>
      <c r="F403" s="4">
        <v>2007</v>
      </c>
      <c r="G403" s="48"/>
      <c r="H403" s="2">
        <v>93.2</v>
      </c>
      <c r="I403" s="2">
        <f t="shared" si="45"/>
        <v>39.388318247079624</v>
      </c>
      <c r="J403" s="2"/>
      <c r="K403" s="2"/>
      <c r="L403" s="2"/>
      <c r="M403" s="3"/>
      <c r="N403" s="32"/>
      <c r="O403" s="5">
        <v>0.305</v>
      </c>
      <c r="P403" s="3">
        <f t="shared" si="46"/>
        <v>-10.314003213064284</v>
      </c>
      <c r="Q403" s="5"/>
      <c r="R403" s="3"/>
      <c r="S403" s="5"/>
      <c r="T403" s="3"/>
      <c r="U403" s="32"/>
      <c r="V403" s="6"/>
      <c r="W403" s="70">
        <f>(I403-38.5)</f>
        <v>0.8883182470796243</v>
      </c>
      <c r="X403" s="70">
        <f>(11.9+P403)</f>
        <v>1.5859967869357163</v>
      </c>
      <c r="Y403" t="str">
        <f t="shared" si="47"/>
        <v>Not OK</v>
      </c>
      <c r="Z403">
        <f>IF(Y403="Not OK",X403-W403)</f>
        <v>0.6976785398560921</v>
      </c>
    </row>
    <row r="404" spans="1:26" ht="12.75">
      <c r="A404">
        <v>365</v>
      </c>
      <c r="B404" s="7"/>
      <c r="C404" s="7" t="s">
        <v>63</v>
      </c>
      <c r="D404" s="7"/>
      <c r="E404" s="78" t="s">
        <v>66</v>
      </c>
      <c r="F404" s="4">
        <v>2006</v>
      </c>
      <c r="G404" s="48"/>
      <c r="H404" s="2">
        <v>186.2</v>
      </c>
      <c r="I404" s="2">
        <f t="shared" si="45"/>
        <v>45.39959353290648</v>
      </c>
      <c r="J404" s="2"/>
      <c r="K404" s="2"/>
      <c r="L404" s="2"/>
      <c r="M404" s="3"/>
      <c r="N404" s="32"/>
      <c r="O404" s="5">
        <v>0.801</v>
      </c>
      <c r="P404" s="3">
        <f t="shared" si="46"/>
        <v>-1.9273496783152464</v>
      </c>
      <c r="Q404" s="5"/>
      <c r="R404" s="3"/>
      <c r="S404" s="5"/>
      <c r="T404" s="3"/>
      <c r="U404" s="32"/>
      <c r="V404" s="6">
        <v>2</v>
      </c>
      <c r="W404" s="70">
        <f>(I404-48.5)</f>
        <v>-3.1004064670935207</v>
      </c>
      <c r="X404" s="70">
        <f>(1.9+P404)</f>
        <v>-0.027349678315246484</v>
      </c>
      <c r="Y404" t="str">
        <f t="shared" si="47"/>
        <v>Not OK</v>
      </c>
      <c r="Z404">
        <f>IF(Y404="Not OK",X404-W404)</f>
        <v>3.073056788778274</v>
      </c>
    </row>
    <row r="405" spans="2:26" ht="12.75">
      <c r="B405" s="7"/>
      <c r="C405" s="7" t="s">
        <v>77</v>
      </c>
      <c r="D405" s="7"/>
      <c r="E405" s="78"/>
      <c r="F405" s="4">
        <v>2006</v>
      </c>
      <c r="G405" s="48"/>
      <c r="H405" s="2">
        <v>133.4</v>
      </c>
      <c r="I405" s="2">
        <f t="shared" si="45"/>
        <v>42.503116591610606</v>
      </c>
      <c r="J405" s="2"/>
      <c r="K405" s="2"/>
      <c r="L405" s="2"/>
      <c r="M405" s="3"/>
      <c r="N405" s="32"/>
      <c r="O405" s="5">
        <v>0.548</v>
      </c>
      <c r="P405" s="3">
        <f t="shared" si="46"/>
        <v>-5.224388830312616</v>
      </c>
      <c r="Q405" s="5"/>
      <c r="R405" s="3"/>
      <c r="S405" s="5"/>
      <c r="T405" s="3"/>
      <c r="U405" s="32"/>
      <c r="V405" s="6"/>
      <c r="W405" s="70">
        <f>(I405-38.5)</f>
        <v>4.003116591610606</v>
      </c>
      <c r="X405" s="70">
        <f>(11.9+P405)</f>
        <v>6.675611169687384</v>
      </c>
      <c r="Y405" t="str">
        <f t="shared" si="47"/>
        <v>Not OK</v>
      </c>
      <c r="Z405">
        <f>IF(Y405="Not OK",X405-W405)</f>
        <v>2.672494578076778</v>
      </c>
    </row>
    <row r="406" spans="1:25" ht="12.75">
      <c r="A406">
        <v>366</v>
      </c>
      <c r="B406" s="7"/>
      <c r="C406" s="7" t="s">
        <v>63</v>
      </c>
      <c r="D406" s="7"/>
      <c r="E406" s="79" t="s">
        <v>65</v>
      </c>
      <c r="F406" s="4">
        <v>2006</v>
      </c>
      <c r="G406" s="48"/>
      <c r="H406" s="2">
        <v>186.4</v>
      </c>
      <c r="I406" s="2">
        <f t="shared" si="45"/>
        <v>45.40891816035925</v>
      </c>
      <c r="J406" s="2"/>
      <c r="K406" s="2"/>
      <c r="L406" s="2"/>
      <c r="M406" s="3"/>
      <c r="N406" s="32"/>
      <c r="O406" s="5">
        <v>0.227</v>
      </c>
      <c r="P406" s="3">
        <f t="shared" si="46"/>
        <v>-12.879482856137546</v>
      </c>
      <c r="Q406" s="5"/>
      <c r="R406" s="3"/>
      <c r="S406" s="5"/>
      <c r="T406" s="3"/>
      <c r="U406" s="32"/>
      <c r="V406" s="6">
        <v>2</v>
      </c>
      <c r="W406" s="70">
        <f>(I406-48.5)</f>
        <v>-3.0910818396407507</v>
      </c>
      <c r="X406" s="70">
        <f>(1.9+P406)</f>
        <v>-10.979482856137546</v>
      </c>
      <c r="Y406" t="str">
        <f t="shared" si="47"/>
        <v>OK</v>
      </c>
    </row>
    <row r="407" spans="2:26" ht="12.75">
      <c r="B407" s="7"/>
      <c r="C407" s="7" t="s">
        <v>77</v>
      </c>
      <c r="D407" s="7"/>
      <c r="E407" s="79"/>
      <c r="F407" s="4">
        <v>2006</v>
      </c>
      <c r="G407" s="48"/>
      <c r="H407" s="2">
        <v>55.5</v>
      </c>
      <c r="I407" s="2">
        <f t="shared" si="45"/>
        <v>34.88585966245353</v>
      </c>
      <c r="J407" s="2"/>
      <c r="K407" s="2"/>
      <c r="L407" s="2"/>
      <c r="M407" s="3"/>
      <c r="N407" s="32"/>
      <c r="O407" s="5">
        <v>0.203</v>
      </c>
      <c r="P407" s="3">
        <f t="shared" si="46"/>
        <v>-13.850079241735742</v>
      </c>
      <c r="Q407" s="5"/>
      <c r="R407" s="3"/>
      <c r="S407" s="5"/>
      <c r="T407" s="3"/>
      <c r="U407" s="32"/>
      <c r="V407" s="6"/>
      <c r="W407" s="70">
        <f>(I407-38.5)</f>
        <v>-3.6141403375464733</v>
      </c>
      <c r="X407" s="70">
        <f>(11.9+P407)</f>
        <v>-1.9500792417357413</v>
      </c>
      <c r="Y407" t="str">
        <f t="shared" si="47"/>
        <v>Not OK</v>
      </c>
      <c r="Z407">
        <f>IF(Y407="Not OK",X407-W407)</f>
        <v>1.664061095810732</v>
      </c>
    </row>
    <row r="408" spans="1:25" ht="12.75">
      <c r="A408">
        <v>367</v>
      </c>
      <c r="B408" s="7"/>
      <c r="C408" s="7" t="s">
        <v>63</v>
      </c>
      <c r="D408" s="7"/>
      <c r="E408" s="79" t="s">
        <v>65</v>
      </c>
      <c r="F408" s="4">
        <v>2006</v>
      </c>
      <c r="G408" s="48"/>
      <c r="H408" s="2">
        <v>279.2</v>
      </c>
      <c r="I408" s="2">
        <f t="shared" si="45"/>
        <v>48.91830827902247</v>
      </c>
      <c r="J408" s="2"/>
      <c r="K408" s="2"/>
      <c r="L408" s="2"/>
      <c r="M408" s="3"/>
      <c r="N408" s="32"/>
      <c r="O408" s="5">
        <v>0.337</v>
      </c>
      <c r="P408" s="3">
        <f t="shared" si="46"/>
        <v>-9.447401982573227</v>
      </c>
      <c r="Q408" s="5"/>
      <c r="R408" s="3"/>
      <c r="S408" s="5"/>
      <c r="T408" s="3"/>
      <c r="U408" s="32"/>
      <c r="V408" s="6">
        <v>3</v>
      </c>
      <c r="W408" s="70">
        <f>(I408-48.5)</f>
        <v>0.4183082790224688</v>
      </c>
      <c r="X408" s="70">
        <f>(1.9+P408)</f>
        <v>-7.547401982573227</v>
      </c>
      <c r="Y408" t="str">
        <f t="shared" si="47"/>
        <v>OK</v>
      </c>
    </row>
    <row r="409" spans="2:26" ht="12.75">
      <c r="B409" s="7"/>
      <c r="C409" s="7" t="s">
        <v>77</v>
      </c>
      <c r="D409" s="7"/>
      <c r="E409" s="79"/>
      <c r="F409" s="4">
        <v>2006</v>
      </c>
      <c r="G409" s="48"/>
      <c r="H409" s="2">
        <v>110.7</v>
      </c>
      <c r="I409" s="2">
        <f t="shared" si="45"/>
        <v>40.88295241757446</v>
      </c>
      <c r="J409" s="2"/>
      <c r="K409" s="2"/>
      <c r="L409" s="2"/>
      <c r="M409" s="3"/>
      <c r="N409" s="32"/>
      <c r="O409" s="5">
        <v>0.393</v>
      </c>
      <c r="P409" s="3">
        <f t="shared" si="46"/>
        <v>-8.112148992491466</v>
      </c>
      <c r="Q409" s="5"/>
      <c r="R409" s="3"/>
      <c r="S409" s="5"/>
      <c r="T409" s="3"/>
      <c r="U409" s="32"/>
      <c r="V409" s="6"/>
      <c r="W409" s="70">
        <f>(I409-38.5)</f>
        <v>2.382952417574458</v>
      </c>
      <c r="X409" s="70">
        <f>(11.9+P409)</f>
        <v>3.787851007508534</v>
      </c>
      <c r="Y409" t="str">
        <f t="shared" si="47"/>
        <v>Not OK</v>
      </c>
      <c r="Z409">
        <f>IF(Y409="Not OK",X409-W409)</f>
        <v>1.404898589934076</v>
      </c>
    </row>
    <row r="410" spans="1:25" ht="12.75">
      <c r="A410">
        <v>368</v>
      </c>
      <c r="B410" s="7"/>
      <c r="C410" s="7" t="s">
        <v>63</v>
      </c>
      <c r="D410" s="7"/>
      <c r="E410" s="79" t="s">
        <v>65</v>
      </c>
      <c r="F410" s="4">
        <v>2006</v>
      </c>
      <c r="G410" s="48"/>
      <c r="H410" s="2">
        <v>151.4</v>
      </c>
      <c r="I410" s="2">
        <f t="shared" si="45"/>
        <v>43.60251750328108</v>
      </c>
      <c r="J410" s="2"/>
      <c r="K410" s="2"/>
      <c r="L410" s="2"/>
      <c r="M410" s="3"/>
      <c r="N410" s="32"/>
      <c r="O410" s="5">
        <v>0.23</v>
      </c>
      <c r="P410" s="3">
        <f t="shared" si="46"/>
        <v>-12.76544327964814</v>
      </c>
      <c r="Q410" s="5"/>
      <c r="R410" s="3"/>
      <c r="S410" s="5"/>
      <c r="T410" s="3"/>
      <c r="U410" s="32"/>
      <c r="V410" s="6">
        <v>2</v>
      </c>
      <c r="W410" s="70">
        <f>(I410-48.5)</f>
        <v>-4.897482496718922</v>
      </c>
      <c r="X410" s="70">
        <f>(1.9+P410)</f>
        <v>-10.86544327964814</v>
      </c>
      <c r="Y410" t="str">
        <f t="shared" si="47"/>
        <v>OK</v>
      </c>
    </row>
    <row r="411" spans="2:26" ht="12.75">
      <c r="B411" s="7"/>
      <c r="C411" s="7" t="s">
        <v>77</v>
      </c>
      <c r="D411" s="7"/>
      <c r="E411" s="79"/>
      <c r="F411" s="4">
        <v>2006</v>
      </c>
      <c r="G411" s="48"/>
      <c r="H411" s="2">
        <v>133</v>
      </c>
      <c r="I411" s="2">
        <f t="shared" si="45"/>
        <v>42.477032819341716</v>
      </c>
      <c r="J411" s="2"/>
      <c r="K411" s="2"/>
      <c r="L411" s="2"/>
      <c r="M411" s="3"/>
      <c r="N411" s="32"/>
      <c r="O411" s="5">
        <v>0.459</v>
      </c>
      <c r="P411" s="3">
        <f t="shared" si="46"/>
        <v>-6.763746289254775</v>
      </c>
      <c r="Q411" s="5"/>
      <c r="R411" s="3"/>
      <c r="S411" s="5"/>
      <c r="T411" s="3"/>
      <c r="U411" s="32"/>
      <c r="V411" s="6"/>
      <c r="W411" s="70">
        <f>(I411-38.5)</f>
        <v>3.9770328193417157</v>
      </c>
      <c r="X411" s="70">
        <f>(11.9+P411)</f>
        <v>5.136253710745225</v>
      </c>
      <c r="Y411" t="str">
        <f t="shared" si="47"/>
        <v>Not OK</v>
      </c>
      <c r="Z411">
        <f>IF(Y411="Not OK",X411-W411)</f>
        <v>1.1592208914035096</v>
      </c>
    </row>
    <row r="412" spans="1:25" ht="12.75">
      <c r="A412">
        <v>369</v>
      </c>
      <c r="B412" s="7"/>
      <c r="C412" s="7" t="s">
        <v>63</v>
      </c>
      <c r="D412" s="7"/>
      <c r="E412" s="78" t="s">
        <v>66</v>
      </c>
      <c r="F412" s="4">
        <v>2006</v>
      </c>
      <c r="G412" s="48"/>
      <c r="H412" s="2">
        <v>278.9</v>
      </c>
      <c r="I412" s="2">
        <f t="shared" si="45"/>
        <v>48.908970285321004</v>
      </c>
      <c r="J412" s="2"/>
      <c r="K412" s="2"/>
      <c r="L412" s="2"/>
      <c r="M412" s="3"/>
      <c r="N412" s="32"/>
      <c r="O412" s="5">
        <v>0.342</v>
      </c>
      <c r="P412" s="3">
        <f t="shared" si="46"/>
        <v>-9.319477878877299</v>
      </c>
      <c r="Q412" s="5"/>
      <c r="R412" s="3"/>
      <c r="S412" s="5"/>
      <c r="T412" s="3"/>
      <c r="U412" s="32"/>
      <c r="V412" s="6">
        <v>2</v>
      </c>
      <c r="W412" s="70">
        <f>(I412-48.5)</f>
        <v>0.4089702853210042</v>
      </c>
      <c r="X412" s="70">
        <f>(1.9+P412)</f>
        <v>-7.419477878877299</v>
      </c>
      <c r="Y412" t="str">
        <f t="shared" si="47"/>
        <v>OK</v>
      </c>
    </row>
    <row r="413" spans="2:26" ht="12.75">
      <c r="B413" s="7"/>
      <c r="C413" s="7" t="s">
        <v>77</v>
      </c>
      <c r="D413" s="7"/>
      <c r="E413" s="78"/>
      <c r="F413" s="4">
        <v>2006</v>
      </c>
      <c r="G413" s="48"/>
      <c r="H413" s="2">
        <v>144.1</v>
      </c>
      <c r="I413" s="2">
        <f t="shared" si="45"/>
        <v>43.173279616279785</v>
      </c>
      <c r="J413" s="2"/>
      <c r="K413" s="2"/>
      <c r="L413" s="2"/>
      <c r="M413" s="3"/>
      <c r="N413" s="32"/>
      <c r="O413" s="5">
        <v>0.505</v>
      </c>
      <c r="P413" s="3">
        <f t="shared" si="46"/>
        <v>-5.934172437626772</v>
      </c>
      <c r="Q413" s="5"/>
      <c r="R413" s="3"/>
      <c r="S413" s="5"/>
      <c r="T413" s="3"/>
      <c r="U413" s="32"/>
      <c r="V413" s="6"/>
      <c r="W413" s="70">
        <f>(I413-38.5)</f>
        <v>4.673279616279785</v>
      </c>
      <c r="X413" s="70">
        <f>(11.9+P413)</f>
        <v>5.965827562373228</v>
      </c>
      <c r="Y413" t="str">
        <f t="shared" si="47"/>
        <v>Not OK</v>
      </c>
      <c r="Z413">
        <f>IF(Y413="Not OK",X413-W413)</f>
        <v>1.2925479460934426</v>
      </c>
    </row>
    <row r="414" spans="1:26" ht="12.75">
      <c r="A414">
        <v>370</v>
      </c>
      <c r="B414" s="7"/>
      <c r="C414" s="7" t="s">
        <v>63</v>
      </c>
      <c r="D414" s="7"/>
      <c r="E414" s="78" t="s">
        <v>66</v>
      </c>
      <c r="F414" s="4">
        <v>2006</v>
      </c>
      <c r="G414" s="48"/>
      <c r="H414" s="2">
        <v>188.9</v>
      </c>
      <c r="I414" s="2">
        <f t="shared" si="45"/>
        <v>45.52463915843667</v>
      </c>
      <c r="J414" s="2"/>
      <c r="K414" s="2"/>
      <c r="L414" s="2"/>
      <c r="M414" s="3"/>
      <c r="N414" s="32"/>
      <c r="O414" s="5">
        <v>0.915</v>
      </c>
      <c r="P414" s="3">
        <f t="shared" si="46"/>
        <v>-0.7715781186710341</v>
      </c>
      <c r="Q414" s="5"/>
      <c r="R414" s="3"/>
      <c r="S414" s="5"/>
      <c r="T414" s="3"/>
      <c r="U414" s="32"/>
      <c r="V414" s="6">
        <v>1</v>
      </c>
      <c r="W414" s="70">
        <f>(I414-48.5)</f>
        <v>-2.9753608415633295</v>
      </c>
      <c r="X414" s="70">
        <f>(1.9+P414)</f>
        <v>1.1284218813289657</v>
      </c>
      <c r="Y414" t="str">
        <f t="shared" si="47"/>
        <v>Not OK</v>
      </c>
      <c r="Z414">
        <f>IF(Y414="Not OK",X414-W414)</f>
        <v>4.103782722892295</v>
      </c>
    </row>
    <row r="415" spans="2:26" ht="12.75">
      <c r="B415" s="7"/>
      <c r="C415" s="7" t="s">
        <v>77</v>
      </c>
      <c r="D415" s="7"/>
      <c r="E415" s="78"/>
      <c r="F415" s="4">
        <v>2006</v>
      </c>
      <c r="G415" s="48"/>
      <c r="H415" s="2">
        <v>155.2</v>
      </c>
      <c r="I415" s="2">
        <f t="shared" si="45"/>
        <v>43.8178343384434</v>
      </c>
      <c r="J415" s="2"/>
      <c r="K415" s="2"/>
      <c r="L415" s="2"/>
      <c r="M415" s="3"/>
      <c r="N415" s="32"/>
      <c r="O415" s="5">
        <v>0.662</v>
      </c>
      <c r="P415" s="3">
        <f t="shared" si="46"/>
        <v>-3.582840211206001</v>
      </c>
      <c r="Q415" s="5"/>
      <c r="R415" s="3"/>
      <c r="S415" s="5"/>
      <c r="T415" s="3"/>
      <c r="U415" s="32"/>
      <c r="V415" s="6"/>
      <c r="W415" s="70">
        <f>(I415-38.5)</f>
        <v>5.317834338443397</v>
      </c>
      <c r="X415" s="70">
        <f>(11.9+P415)</f>
        <v>8.317159788794</v>
      </c>
      <c r="Y415" t="str">
        <f t="shared" si="47"/>
        <v>Not OK</v>
      </c>
      <c r="Z415">
        <f>IF(Y415="Not OK",X415-W415)</f>
        <v>2.999325450350602</v>
      </c>
    </row>
    <row r="416" spans="1:26" ht="12.75">
      <c r="A416">
        <v>371</v>
      </c>
      <c r="B416" s="7"/>
      <c r="C416" s="7" t="s">
        <v>63</v>
      </c>
      <c r="D416" s="7"/>
      <c r="E416" s="78" t="s">
        <v>66</v>
      </c>
      <c r="F416" s="4">
        <v>2006</v>
      </c>
      <c r="G416" s="48"/>
      <c r="H416" s="2">
        <v>187</v>
      </c>
      <c r="I416" s="2">
        <f t="shared" si="45"/>
        <v>45.43683213072998</v>
      </c>
      <c r="J416" s="2"/>
      <c r="K416" s="2"/>
      <c r="L416" s="2"/>
      <c r="M416" s="3"/>
      <c r="N416" s="32"/>
      <c r="O416" s="5">
        <v>0.794</v>
      </c>
      <c r="P416" s="3">
        <f t="shared" si="46"/>
        <v>-2.0035899514580744</v>
      </c>
      <c r="Q416" s="5"/>
      <c r="R416" s="3"/>
      <c r="S416" s="5"/>
      <c r="T416" s="3"/>
      <c r="U416" s="32"/>
      <c r="V416" s="6">
        <v>1</v>
      </c>
      <c r="W416" s="70">
        <f>(I416-48.5)</f>
        <v>-3.0631678692700177</v>
      </c>
      <c r="X416" s="70">
        <f>(1.9+P416)</f>
        <v>-0.10358995145807448</v>
      </c>
      <c r="Y416" t="str">
        <f t="shared" si="47"/>
        <v>Not OK</v>
      </c>
      <c r="Z416">
        <f aca="true" t="shared" si="49" ref="Z416:Z425">IF(Y416="Not OK",X416-W416)</f>
        <v>2.9595779178119432</v>
      </c>
    </row>
    <row r="417" spans="2:26" ht="12.75">
      <c r="B417" s="7"/>
      <c r="C417" s="7" t="s">
        <v>77</v>
      </c>
      <c r="D417" s="7"/>
      <c r="E417" s="78"/>
      <c r="F417" s="4">
        <v>2006</v>
      </c>
      <c r="G417" s="48"/>
      <c r="H417" s="2">
        <v>149.6</v>
      </c>
      <c r="I417" s="2">
        <f t="shared" si="45"/>
        <v>43.49863187056884</v>
      </c>
      <c r="J417" s="2"/>
      <c r="K417" s="2"/>
      <c r="L417" s="2"/>
      <c r="M417" s="3"/>
      <c r="N417" s="32"/>
      <c r="O417" s="5">
        <v>0.617</v>
      </c>
      <c r="P417" s="3">
        <f t="shared" si="46"/>
        <v>-4.194296719335167</v>
      </c>
      <c r="Q417" s="5"/>
      <c r="R417" s="3"/>
      <c r="S417" s="5"/>
      <c r="T417" s="3"/>
      <c r="U417" s="32"/>
      <c r="V417" s="6"/>
      <c r="W417" s="70">
        <f>(I417-38.5)</f>
        <v>4.998631870568843</v>
      </c>
      <c r="X417" s="70">
        <f>(11.9+P417)</f>
        <v>7.705703280664833</v>
      </c>
      <c r="Y417" t="str">
        <f t="shared" si="47"/>
        <v>Not OK</v>
      </c>
      <c r="Z417">
        <f t="shared" si="49"/>
        <v>2.70707141009599</v>
      </c>
    </row>
    <row r="418" spans="1:26" ht="12.75">
      <c r="A418">
        <v>372</v>
      </c>
      <c r="B418" s="7"/>
      <c r="C418" s="7" t="s">
        <v>63</v>
      </c>
      <c r="D418" s="7"/>
      <c r="E418" s="78" t="s">
        <v>66</v>
      </c>
      <c r="F418" s="4">
        <v>2006</v>
      </c>
      <c r="G418" s="48"/>
      <c r="H418" s="2">
        <v>199.6</v>
      </c>
      <c r="I418" s="2">
        <f t="shared" si="45"/>
        <v>46.00321073902705</v>
      </c>
      <c r="J418" s="2"/>
      <c r="K418" s="2"/>
      <c r="L418" s="2"/>
      <c r="M418" s="3"/>
      <c r="N418" s="32"/>
      <c r="O418" s="5">
        <v>0.822</v>
      </c>
      <c r="P418" s="3">
        <f t="shared" si="46"/>
        <v>-1.7025636491989926</v>
      </c>
      <c r="Q418" s="5"/>
      <c r="R418" s="3"/>
      <c r="S418" s="5"/>
      <c r="T418" s="3"/>
      <c r="U418" s="32"/>
      <c r="V418" s="6">
        <v>1</v>
      </c>
      <c r="W418" s="70">
        <f>(I418-48.5)</f>
        <v>-2.496789260972953</v>
      </c>
      <c r="X418" s="70">
        <f>(1.9+P418)</f>
        <v>0.1974363508010073</v>
      </c>
      <c r="Y418" t="str">
        <f t="shared" si="47"/>
        <v>Not OK</v>
      </c>
      <c r="Z418">
        <f t="shared" si="49"/>
        <v>2.6942256117739607</v>
      </c>
    </row>
    <row r="419" spans="2:26" ht="12.75">
      <c r="B419" s="7"/>
      <c r="C419" s="7" t="s">
        <v>77</v>
      </c>
      <c r="D419" s="7"/>
      <c r="E419" s="78"/>
      <c r="F419" s="4">
        <v>2006</v>
      </c>
      <c r="G419" s="48"/>
      <c r="H419" s="2">
        <v>151.1</v>
      </c>
      <c r="I419" s="2">
        <f t="shared" si="45"/>
        <v>43.58528928678051</v>
      </c>
      <c r="J419" s="2"/>
      <c r="K419" s="2"/>
      <c r="L419" s="2"/>
      <c r="M419" s="3"/>
      <c r="N419" s="32"/>
      <c r="O419" s="5">
        <v>0.581</v>
      </c>
      <c r="P419" s="3">
        <f t="shared" si="46"/>
        <v>-4.716477352193386</v>
      </c>
      <c r="Q419" s="5"/>
      <c r="R419" s="3"/>
      <c r="S419" s="5"/>
      <c r="T419" s="3"/>
      <c r="U419" s="32"/>
      <c r="V419" s="6"/>
      <c r="W419" s="70">
        <f>(I419-38.5)</f>
        <v>5.085289286780508</v>
      </c>
      <c r="X419" s="70">
        <f>(11.9+P419)</f>
        <v>7.1835226478066145</v>
      </c>
      <c r="Y419" t="str">
        <f t="shared" si="47"/>
        <v>Not OK</v>
      </c>
      <c r="Z419">
        <f t="shared" si="49"/>
        <v>2.0982333610261064</v>
      </c>
    </row>
    <row r="420" spans="1:26" ht="12.75">
      <c r="A420">
        <v>373</v>
      </c>
      <c r="B420" s="7"/>
      <c r="C420" s="7" t="s">
        <v>63</v>
      </c>
      <c r="D420" s="7"/>
      <c r="E420" s="78" t="s">
        <v>66</v>
      </c>
      <c r="F420" s="4">
        <v>2006</v>
      </c>
      <c r="G420" s="48"/>
      <c r="H420" s="2">
        <v>210.2</v>
      </c>
      <c r="I420" s="2">
        <f t="shared" si="45"/>
        <v>46.45265423384447</v>
      </c>
      <c r="J420" s="2"/>
      <c r="K420" s="2"/>
      <c r="L420" s="2"/>
      <c r="M420" s="3"/>
      <c r="N420" s="32"/>
      <c r="O420" s="5">
        <v>0.896</v>
      </c>
      <c r="P420" s="3">
        <f t="shared" si="46"/>
        <v>-0.9538398067574959</v>
      </c>
      <c r="Q420" s="5"/>
      <c r="R420" s="3"/>
      <c r="S420" s="5"/>
      <c r="T420" s="3"/>
      <c r="U420" s="32"/>
      <c r="V420" s="6">
        <v>1</v>
      </c>
      <c r="W420" s="70">
        <f>(I420-48.5)</f>
        <v>-2.04734576615553</v>
      </c>
      <c r="X420" s="70">
        <f>(1.9+P420)</f>
        <v>0.946160193242504</v>
      </c>
      <c r="Y420" t="str">
        <f t="shared" si="47"/>
        <v>Not OK</v>
      </c>
      <c r="Z420">
        <f t="shared" si="49"/>
        <v>2.993505959398034</v>
      </c>
    </row>
    <row r="421" spans="2:26" ht="12.75">
      <c r="B421" s="7"/>
      <c r="C421" s="7" t="s">
        <v>77</v>
      </c>
      <c r="D421" s="7"/>
      <c r="E421" s="78"/>
      <c r="F421" s="4">
        <v>2006</v>
      </c>
      <c r="G421" s="48"/>
      <c r="H421" s="2">
        <v>136.1</v>
      </c>
      <c r="I421" s="2">
        <f t="shared" si="45"/>
        <v>42.6771625040667</v>
      </c>
      <c r="J421" s="2"/>
      <c r="K421" s="2"/>
      <c r="L421" s="2"/>
      <c r="M421" s="3"/>
      <c r="N421" s="32"/>
      <c r="O421" s="5">
        <v>0.601</v>
      </c>
      <c r="P421" s="3">
        <f t="shared" si="46"/>
        <v>-4.422510559945209</v>
      </c>
      <c r="Q421" s="5"/>
      <c r="R421" s="3"/>
      <c r="S421" s="5"/>
      <c r="T421" s="3"/>
      <c r="U421" s="32"/>
      <c r="V421" s="6"/>
      <c r="W421" s="70">
        <f>(I421-38.5)</f>
        <v>4.1771625040667</v>
      </c>
      <c r="X421" s="70">
        <f>(11.9+P421)</f>
        <v>7.477489440054791</v>
      </c>
      <c r="Y421" t="str">
        <f t="shared" si="47"/>
        <v>Not OK</v>
      </c>
      <c r="Z421">
        <f t="shared" si="49"/>
        <v>3.3003269359880907</v>
      </c>
    </row>
    <row r="422" spans="1:26" ht="12.75">
      <c r="A422">
        <v>374</v>
      </c>
      <c r="B422" s="7"/>
      <c r="C422" s="7" t="s">
        <v>63</v>
      </c>
      <c r="D422" s="7"/>
      <c r="E422" s="78" t="s">
        <v>66</v>
      </c>
      <c r="F422" s="4">
        <v>2006</v>
      </c>
      <c r="G422" s="48"/>
      <c r="H422" s="2">
        <v>212</v>
      </c>
      <c r="I422" s="2">
        <f t="shared" si="45"/>
        <v>46.52671721857502</v>
      </c>
      <c r="J422" s="2"/>
      <c r="K422" s="2"/>
      <c r="L422" s="2"/>
      <c r="M422" s="3"/>
      <c r="N422" s="32"/>
      <c r="O422" s="5">
        <v>1.04</v>
      </c>
      <c r="P422" s="3">
        <f t="shared" si="46"/>
        <v>0.3406667859756074</v>
      </c>
      <c r="Q422" s="5"/>
      <c r="R422" s="3"/>
      <c r="S422" s="5"/>
      <c r="T422" s="3"/>
      <c r="U422" s="32"/>
      <c r="V422" s="6">
        <v>1</v>
      </c>
      <c r="W422" s="70">
        <f>(I422-48.5)</f>
        <v>-1.9732827814249774</v>
      </c>
      <c r="X422" s="70">
        <f>(1.9+P422)</f>
        <v>2.2406667859756073</v>
      </c>
      <c r="Y422" t="str">
        <f t="shared" si="47"/>
        <v>Not OK</v>
      </c>
      <c r="Z422">
        <f t="shared" si="49"/>
        <v>4.213949567400585</v>
      </c>
    </row>
    <row r="423" spans="2:26" ht="12.75">
      <c r="B423" s="7"/>
      <c r="C423" s="7" t="s">
        <v>77</v>
      </c>
      <c r="D423" s="7"/>
      <c r="E423" s="78"/>
      <c r="F423" s="4">
        <v>2006</v>
      </c>
      <c r="G423" s="48"/>
      <c r="H423" s="2">
        <v>164.6</v>
      </c>
      <c r="I423" s="2">
        <f t="shared" si="45"/>
        <v>44.32859661752502</v>
      </c>
      <c r="J423" s="2"/>
      <c r="K423" s="2"/>
      <c r="L423" s="2"/>
      <c r="M423" s="3"/>
      <c r="N423" s="32"/>
      <c r="O423" s="5">
        <v>0.614</v>
      </c>
      <c r="P423" s="3">
        <f t="shared" si="46"/>
        <v>-4.236632577176646</v>
      </c>
      <c r="Q423" s="5"/>
      <c r="R423" s="3"/>
      <c r="S423" s="5"/>
      <c r="T423" s="3"/>
      <c r="U423" s="32"/>
      <c r="V423" s="6"/>
      <c r="W423" s="70">
        <f>(I423-38.5)</f>
        <v>5.828596617525022</v>
      </c>
      <c r="X423" s="70">
        <f>(11.9+P423)</f>
        <v>7.663367422823354</v>
      </c>
      <c r="Y423" t="str">
        <f t="shared" si="47"/>
        <v>Not OK</v>
      </c>
      <c r="Z423">
        <f t="shared" si="49"/>
        <v>1.8347708052983318</v>
      </c>
    </row>
    <row r="424" spans="1:26" ht="12.75">
      <c r="A424">
        <v>375</v>
      </c>
      <c r="B424" s="7"/>
      <c r="C424" s="7" t="s">
        <v>63</v>
      </c>
      <c r="D424" s="7"/>
      <c r="E424" s="78" t="s">
        <v>66</v>
      </c>
      <c r="F424" s="4">
        <v>2006</v>
      </c>
      <c r="G424" s="48"/>
      <c r="H424" s="2">
        <v>217.3</v>
      </c>
      <c r="I424" s="2">
        <f t="shared" si="45"/>
        <v>46.741194526410496</v>
      </c>
      <c r="J424" s="2"/>
      <c r="K424" s="2"/>
      <c r="L424" s="2"/>
      <c r="M424" s="3"/>
      <c r="N424" s="32"/>
      <c r="O424" s="5">
        <v>1.02</v>
      </c>
      <c r="P424" s="3">
        <f t="shared" si="46"/>
        <v>0.17200343523835138</v>
      </c>
      <c r="Q424" s="5"/>
      <c r="R424" s="3"/>
      <c r="S424" s="5"/>
      <c r="T424" s="3"/>
      <c r="U424" s="32"/>
      <c r="V424" s="6"/>
      <c r="W424" s="70">
        <f>(I424-48.5)</f>
        <v>-1.7588054735895042</v>
      </c>
      <c r="X424" s="70">
        <f>(1.9+P424)</f>
        <v>2.072003435238351</v>
      </c>
      <c r="Y424" t="str">
        <f t="shared" si="47"/>
        <v>Not OK</v>
      </c>
      <c r="Z424">
        <f t="shared" si="49"/>
        <v>3.8308089088278554</v>
      </c>
    </row>
    <row r="425" spans="2:26" ht="12.75">
      <c r="B425" s="7"/>
      <c r="C425" s="7" t="s">
        <v>77</v>
      </c>
      <c r="D425" s="7"/>
      <c r="E425" s="78"/>
      <c r="F425" s="4">
        <v>2006</v>
      </c>
      <c r="G425" s="48"/>
      <c r="H425" s="2">
        <v>133.1</v>
      </c>
      <c r="I425" s="2">
        <f t="shared" si="45"/>
        <v>42.48356110949351</v>
      </c>
      <c r="J425" s="2"/>
      <c r="K425" s="2"/>
      <c r="L425" s="2"/>
      <c r="M425" s="3"/>
      <c r="N425" s="32"/>
      <c r="O425" s="5">
        <v>0.479</v>
      </c>
      <c r="P425" s="3">
        <f t="shared" si="46"/>
        <v>-6.393289731708736</v>
      </c>
      <c r="Q425" s="5"/>
      <c r="R425" s="3"/>
      <c r="S425" s="5"/>
      <c r="T425" s="3"/>
      <c r="U425" s="32"/>
      <c r="V425" s="6"/>
      <c r="W425" s="70">
        <f>(I425-38.5)</f>
        <v>3.9835611094935075</v>
      </c>
      <c r="X425" s="70">
        <f>(11.9+P425)</f>
        <v>5.506710268291265</v>
      </c>
      <c r="Y425" t="str">
        <f aca="true" t="shared" si="50" ref="Y425:Y485">IF(W425&gt;X425,"OK","Not OK")</f>
        <v>Not OK</v>
      </c>
      <c r="Z425">
        <f t="shared" si="49"/>
        <v>1.5231491587977573</v>
      </c>
    </row>
    <row r="426" spans="1:25" ht="12.75">
      <c r="A426">
        <v>376</v>
      </c>
      <c r="B426" s="7"/>
      <c r="C426" s="7" t="s">
        <v>63</v>
      </c>
      <c r="D426" s="7"/>
      <c r="E426" s="78" t="s">
        <v>72</v>
      </c>
      <c r="F426" s="4">
        <v>2007</v>
      </c>
      <c r="G426" s="48"/>
      <c r="H426" s="2">
        <v>288.7</v>
      </c>
      <c r="I426" s="2">
        <f t="shared" si="45"/>
        <v>49.208935677614406</v>
      </c>
      <c r="J426" s="2"/>
      <c r="K426" s="2"/>
      <c r="L426" s="2"/>
      <c r="M426" s="3"/>
      <c r="N426" s="32"/>
      <c r="O426" s="5">
        <v>0.357</v>
      </c>
      <c r="P426" s="3">
        <f t="shared" si="46"/>
        <v>-8.946635677756136</v>
      </c>
      <c r="Q426" s="5"/>
      <c r="R426" s="3"/>
      <c r="S426" s="5"/>
      <c r="T426" s="3"/>
      <c r="U426" s="32"/>
      <c r="V426" s="6">
        <v>2</v>
      </c>
      <c r="W426" s="70">
        <f>(I426-48.5)</f>
        <v>0.7089356776144058</v>
      </c>
      <c r="X426" s="70">
        <f>(1.9+P426)</f>
        <v>-7.046635677756136</v>
      </c>
      <c r="Y426" t="str">
        <f t="shared" si="50"/>
        <v>OK</v>
      </c>
    </row>
    <row r="427" spans="2:25" ht="12.75">
      <c r="B427" s="7"/>
      <c r="C427" s="7" t="s">
        <v>77</v>
      </c>
      <c r="D427" s="7"/>
      <c r="E427" s="78"/>
      <c r="F427" s="4">
        <v>2007</v>
      </c>
      <c r="G427" s="48"/>
      <c r="H427" s="2">
        <v>112.1</v>
      </c>
      <c r="I427" s="2">
        <f t="shared" si="45"/>
        <v>40.992112251899464</v>
      </c>
      <c r="J427" s="2"/>
      <c r="K427" s="2"/>
      <c r="L427" s="2"/>
      <c r="M427" s="3"/>
      <c r="N427" s="32"/>
      <c r="O427" s="5">
        <v>0.29</v>
      </c>
      <c r="P427" s="3">
        <f t="shared" si="46"/>
        <v>-10.752040042020878</v>
      </c>
      <c r="Q427" s="5"/>
      <c r="R427" s="3"/>
      <c r="S427" s="5"/>
      <c r="T427" s="3"/>
      <c r="U427" s="32"/>
      <c r="V427" s="6"/>
      <c r="W427" s="70">
        <f>(I427-38.5)</f>
        <v>2.4921122518994636</v>
      </c>
      <c r="X427" s="70">
        <f>(11.9+P427)</f>
        <v>1.147959957979122</v>
      </c>
      <c r="Y427" t="str">
        <f t="shared" si="50"/>
        <v>OK</v>
      </c>
    </row>
    <row r="428" spans="1:25" ht="12.75">
      <c r="A428">
        <v>377</v>
      </c>
      <c r="B428" s="7"/>
      <c r="C428" s="7" t="s">
        <v>63</v>
      </c>
      <c r="D428" s="7"/>
      <c r="E428" s="78" t="s">
        <v>72</v>
      </c>
      <c r="F428" s="4">
        <v>2007</v>
      </c>
      <c r="G428" s="48"/>
      <c r="H428" s="2">
        <v>192.8</v>
      </c>
      <c r="I428" s="2">
        <f aca="true" t="shared" si="51" ref="I428:I477">20*LOG(H428)</f>
        <v>45.702140591336246</v>
      </c>
      <c r="J428" s="2"/>
      <c r="K428" s="2"/>
      <c r="L428" s="2"/>
      <c r="M428" s="3"/>
      <c r="N428" s="32"/>
      <c r="O428" s="5">
        <v>0.239</v>
      </c>
      <c r="P428" s="3">
        <f aca="true" t="shared" si="52" ref="P428:P485">20*LOG(O428)</f>
        <v>-12.432041981037248</v>
      </c>
      <c r="Q428" s="5"/>
      <c r="R428" s="3"/>
      <c r="S428" s="5"/>
      <c r="T428" s="3"/>
      <c r="U428" s="32"/>
      <c r="V428" s="6">
        <v>2</v>
      </c>
      <c r="W428" s="70">
        <f>(I428-48.5)</f>
        <v>-2.7978594086637543</v>
      </c>
      <c r="X428" s="70">
        <f>(1.9+P428)</f>
        <v>-10.532041981037247</v>
      </c>
      <c r="Y428" t="str">
        <f t="shared" si="50"/>
        <v>OK</v>
      </c>
    </row>
    <row r="429" spans="2:25" ht="12.75">
      <c r="B429" s="7"/>
      <c r="C429" s="7" t="s">
        <v>77</v>
      </c>
      <c r="D429" s="7"/>
      <c r="E429" s="78"/>
      <c r="F429" s="4">
        <v>2007</v>
      </c>
      <c r="G429" s="48"/>
      <c r="H429" s="2">
        <v>86.7</v>
      </c>
      <c r="I429" s="2">
        <f t="shared" si="51"/>
        <v>38.76038194952421</v>
      </c>
      <c r="J429" s="2"/>
      <c r="K429" s="2"/>
      <c r="L429" s="2"/>
      <c r="M429" s="3"/>
      <c r="N429" s="32"/>
      <c r="O429" s="5">
        <v>0.23</v>
      </c>
      <c r="P429" s="3">
        <f t="shared" si="52"/>
        <v>-12.76544327964814</v>
      </c>
      <c r="Q429" s="5"/>
      <c r="R429" s="3"/>
      <c r="S429" s="5"/>
      <c r="T429" s="3"/>
      <c r="U429" s="32"/>
      <c r="V429" s="6"/>
      <c r="W429" s="70">
        <f>(I429-38.5)</f>
        <v>0.26038194952420923</v>
      </c>
      <c r="X429" s="70">
        <f>(11.9+P429)</f>
        <v>-0.8654432796481402</v>
      </c>
      <c r="Y429" t="str">
        <f t="shared" si="50"/>
        <v>OK</v>
      </c>
    </row>
    <row r="430" spans="1:25" ht="12.75">
      <c r="A430">
        <v>378</v>
      </c>
      <c r="B430" s="7"/>
      <c r="C430" s="7" t="s">
        <v>63</v>
      </c>
      <c r="D430" s="7"/>
      <c r="E430" s="78" t="s">
        <v>72</v>
      </c>
      <c r="F430" s="4">
        <v>2007</v>
      </c>
      <c r="G430" s="48"/>
      <c r="H430" s="2">
        <v>267.7</v>
      </c>
      <c r="I430" s="2">
        <f t="shared" si="51"/>
        <v>48.55296742373866</v>
      </c>
      <c r="J430" s="2"/>
      <c r="K430" s="2"/>
      <c r="L430" s="2"/>
      <c r="M430" s="3"/>
      <c r="N430" s="32"/>
      <c r="O430" s="5">
        <v>0.342</v>
      </c>
      <c r="P430" s="3">
        <f t="shared" si="52"/>
        <v>-9.319477878877299</v>
      </c>
      <c r="Q430" s="5"/>
      <c r="R430" s="3"/>
      <c r="S430" s="5"/>
      <c r="T430" s="3"/>
      <c r="U430" s="32"/>
      <c r="V430" s="6">
        <v>2</v>
      </c>
      <c r="W430" s="70">
        <f>(I430-48.5)</f>
        <v>0.05296742373865726</v>
      </c>
      <c r="X430" s="70">
        <f>(1.9+P430)</f>
        <v>-7.419477878877299</v>
      </c>
      <c r="Y430" t="str">
        <f t="shared" si="50"/>
        <v>OK</v>
      </c>
    </row>
    <row r="431" spans="2:25" ht="12.75">
      <c r="B431" s="7"/>
      <c r="C431" s="7" t="s">
        <v>77</v>
      </c>
      <c r="D431" s="7"/>
      <c r="E431" s="78"/>
      <c r="F431" s="4">
        <v>2007</v>
      </c>
      <c r="G431" s="48"/>
      <c r="H431" s="2">
        <v>102.4</v>
      </c>
      <c r="I431" s="2">
        <f t="shared" si="51"/>
        <v>40.205999132796244</v>
      </c>
      <c r="J431" s="2"/>
      <c r="K431" s="2"/>
      <c r="L431" s="2"/>
      <c r="M431" s="3"/>
      <c r="N431" s="32"/>
      <c r="O431" s="5">
        <v>0.223</v>
      </c>
      <c r="P431" s="3">
        <f t="shared" si="52"/>
        <v>-13.033902739036787</v>
      </c>
      <c r="Q431" s="5"/>
      <c r="R431" s="3"/>
      <c r="S431" s="5"/>
      <c r="T431" s="3"/>
      <c r="U431" s="32"/>
      <c r="V431" s="6"/>
      <c r="W431" s="70">
        <f>(I431-38.5)</f>
        <v>1.7059991327962436</v>
      </c>
      <c r="X431" s="70">
        <f>(11.9+P431)</f>
        <v>-1.1339027390367864</v>
      </c>
      <c r="Y431" t="str">
        <f t="shared" si="50"/>
        <v>OK</v>
      </c>
    </row>
    <row r="432" spans="1:25" ht="12.75">
      <c r="A432">
        <v>379</v>
      </c>
      <c r="B432" s="7"/>
      <c r="C432" s="7" t="s">
        <v>63</v>
      </c>
      <c r="D432" s="7"/>
      <c r="E432" s="78" t="s">
        <v>72</v>
      </c>
      <c r="F432" s="4">
        <v>2007</v>
      </c>
      <c r="G432" s="48"/>
      <c r="H432" s="2">
        <v>154.6</v>
      </c>
      <c r="I432" s="2">
        <f t="shared" si="51"/>
        <v>43.78418979164613</v>
      </c>
      <c r="J432" s="2"/>
      <c r="K432" s="2"/>
      <c r="L432" s="2"/>
      <c r="M432" s="3"/>
      <c r="N432" s="32"/>
      <c r="O432" s="5">
        <v>0.232</v>
      </c>
      <c r="P432" s="3">
        <f t="shared" si="52"/>
        <v>-12.690240302182005</v>
      </c>
      <c r="Q432" s="5"/>
      <c r="R432" s="3"/>
      <c r="S432" s="5"/>
      <c r="T432" s="3"/>
      <c r="U432" s="32"/>
      <c r="V432" s="6">
        <v>2</v>
      </c>
      <c r="W432" s="70">
        <f>(I432-48.5)</f>
        <v>-4.715810208353872</v>
      </c>
      <c r="X432" s="70">
        <f>(1.9+P432)</f>
        <v>-10.790240302182005</v>
      </c>
      <c r="Y432" t="str">
        <f t="shared" si="50"/>
        <v>OK</v>
      </c>
    </row>
    <row r="433" spans="2:25" ht="12.75">
      <c r="B433" s="7"/>
      <c r="C433" s="7" t="s">
        <v>77</v>
      </c>
      <c r="D433" s="7"/>
      <c r="E433" s="78"/>
      <c r="F433" s="4">
        <v>2007</v>
      </c>
      <c r="G433" s="48"/>
      <c r="H433" s="2">
        <v>88.6</v>
      </c>
      <c r="I433" s="2">
        <f t="shared" si="51"/>
        <v>38.94867443774102</v>
      </c>
      <c r="J433" s="2"/>
      <c r="K433" s="2"/>
      <c r="L433" s="2"/>
      <c r="M433" s="3"/>
      <c r="N433" s="32"/>
      <c r="O433" s="5">
        <v>0.223</v>
      </c>
      <c r="P433" s="3">
        <f t="shared" si="52"/>
        <v>-13.033902739036787</v>
      </c>
      <c r="Q433" s="5"/>
      <c r="R433" s="3"/>
      <c r="S433" s="5"/>
      <c r="T433" s="3"/>
      <c r="U433" s="32"/>
      <c r="V433" s="6"/>
      <c r="W433" s="70">
        <f>(I433-38.5)</f>
        <v>0.448674437741019</v>
      </c>
      <c r="X433" s="70">
        <f>(11.9+P433)</f>
        <v>-1.1339027390367864</v>
      </c>
      <c r="Y433" t="str">
        <f t="shared" si="50"/>
        <v>OK</v>
      </c>
    </row>
    <row r="434" spans="1:27" ht="12.75">
      <c r="A434">
        <v>380</v>
      </c>
      <c r="B434" s="7"/>
      <c r="C434" s="7" t="s">
        <v>63</v>
      </c>
      <c r="D434" s="7"/>
      <c r="E434" s="78" t="s">
        <v>68</v>
      </c>
      <c r="F434" s="4">
        <v>2007</v>
      </c>
      <c r="G434" s="48"/>
      <c r="H434" s="29"/>
      <c r="I434" s="29"/>
      <c r="J434" s="2"/>
      <c r="K434" s="2"/>
      <c r="L434" s="2"/>
      <c r="M434" s="3"/>
      <c r="N434" s="32"/>
      <c r="O434" s="29"/>
      <c r="P434" s="29"/>
      <c r="Q434" s="5"/>
      <c r="R434" s="3"/>
      <c r="S434" s="5"/>
      <c r="T434" s="3"/>
      <c r="U434" s="32"/>
      <c r="V434" s="6"/>
      <c r="W434" s="70">
        <f>(I434-48.5)</f>
        <v>-48.5</v>
      </c>
      <c r="X434" s="70">
        <f>(1.9+P434)</f>
        <v>1.9</v>
      </c>
      <c r="Y434" t="str">
        <f t="shared" si="50"/>
        <v>Not OK</v>
      </c>
      <c r="AA434">
        <f>IF(Y434="Not OK",X434-W434)</f>
        <v>50.4</v>
      </c>
    </row>
    <row r="435" spans="2:25" ht="12.75">
      <c r="B435" s="7"/>
      <c r="C435" s="7" t="s">
        <v>77</v>
      </c>
      <c r="D435" s="7"/>
      <c r="E435" s="78"/>
      <c r="F435" s="4">
        <v>2007</v>
      </c>
      <c r="G435" s="48"/>
      <c r="H435" s="2">
        <v>114.8</v>
      </c>
      <c r="I435" s="2">
        <f t="shared" si="51"/>
        <v>41.1988377612391</v>
      </c>
      <c r="J435" s="2"/>
      <c r="K435" s="2"/>
      <c r="L435" s="2"/>
      <c r="M435" s="3"/>
      <c r="N435" s="32"/>
      <c r="O435" s="5">
        <v>0.326</v>
      </c>
      <c r="P435" s="3">
        <f t="shared" si="52"/>
        <v>-9.73564799864122</v>
      </c>
      <c r="Q435" s="5"/>
      <c r="R435" s="3"/>
      <c r="S435" s="5"/>
      <c r="T435" s="3"/>
      <c r="U435" s="32"/>
      <c r="V435" s="6">
        <v>2</v>
      </c>
      <c r="W435" s="70">
        <f>(I435-38.5)</f>
        <v>2.6988377612390977</v>
      </c>
      <c r="X435" s="70">
        <f>(11.9+P435)</f>
        <v>2.1643520013587807</v>
      </c>
      <c r="Y435" t="str">
        <f t="shared" si="50"/>
        <v>OK</v>
      </c>
    </row>
    <row r="436" spans="1:25" ht="13.5" thickBot="1">
      <c r="A436">
        <v>381</v>
      </c>
      <c r="B436" s="7"/>
      <c r="C436" s="7" t="s">
        <v>63</v>
      </c>
      <c r="D436" s="7"/>
      <c r="E436" s="80" t="s">
        <v>73</v>
      </c>
      <c r="F436" s="4">
        <v>2007</v>
      </c>
      <c r="G436" s="48"/>
      <c r="H436" s="2">
        <v>175.1</v>
      </c>
      <c r="I436" s="2">
        <f t="shared" si="51"/>
        <v>44.86572292166892</v>
      </c>
      <c r="J436" s="2"/>
      <c r="K436" s="2"/>
      <c r="L436" s="2"/>
      <c r="M436" s="3"/>
      <c r="N436" s="32"/>
      <c r="O436" s="5">
        <v>0.31</v>
      </c>
      <c r="P436" s="3">
        <f t="shared" si="52"/>
        <v>-10.172766123314547</v>
      </c>
      <c r="Q436" s="5"/>
      <c r="R436" s="3"/>
      <c r="S436" s="5"/>
      <c r="T436" s="3"/>
      <c r="U436" s="32"/>
      <c r="V436" s="6">
        <v>2</v>
      </c>
      <c r="W436" s="70">
        <f>(I436-48.5)</f>
        <v>-3.634277078331081</v>
      </c>
      <c r="X436" s="70">
        <f>(1.9+P436)</f>
        <v>-8.272766123314547</v>
      </c>
      <c r="Y436" t="str">
        <f t="shared" si="50"/>
        <v>OK</v>
      </c>
    </row>
    <row r="437" spans="2:25" ht="12.75">
      <c r="B437" s="7"/>
      <c r="C437" s="7" t="s">
        <v>77</v>
      </c>
      <c r="D437" s="7"/>
      <c r="E437" s="78"/>
      <c r="F437" s="4">
        <v>2007</v>
      </c>
      <c r="G437" s="48"/>
      <c r="H437" s="2">
        <v>85</v>
      </c>
      <c r="I437" s="2">
        <f t="shared" si="51"/>
        <v>38.58837851428585</v>
      </c>
      <c r="J437" s="2"/>
      <c r="K437" s="2"/>
      <c r="L437" s="2"/>
      <c r="M437" s="3"/>
      <c r="N437" s="32"/>
      <c r="O437" s="5">
        <v>0.239</v>
      </c>
      <c r="P437" s="3">
        <f t="shared" si="52"/>
        <v>-12.432041981037248</v>
      </c>
      <c r="Q437" s="5"/>
      <c r="R437" s="3"/>
      <c r="S437" s="5"/>
      <c r="T437" s="3"/>
      <c r="U437" s="32"/>
      <c r="V437" s="6"/>
      <c r="W437" s="70">
        <f>(I437-38.5)</f>
        <v>0.08837851428584997</v>
      </c>
      <c r="X437" s="70">
        <f>(11.9+P437)</f>
        <v>-0.5320419810372474</v>
      </c>
      <c r="Y437" t="str">
        <f t="shared" si="50"/>
        <v>OK</v>
      </c>
    </row>
    <row r="438" spans="1:25" ht="12.75">
      <c r="A438">
        <v>382</v>
      </c>
      <c r="B438" s="7"/>
      <c r="C438" s="7" t="s">
        <v>63</v>
      </c>
      <c r="D438" s="7"/>
      <c r="E438" s="78" t="s">
        <v>73</v>
      </c>
      <c r="F438" s="4">
        <v>2007</v>
      </c>
      <c r="G438" s="48"/>
      <c r="H438" s="2">
        <v>206.8</v>
      </c>
      <c r="I438" s="2">
        <f t="shared" si="51"/>
        <v>46.3110106884381</v>
      </c>
      <c r="J438" s="2"/>
      <c r="K438" s="2"/>
      <c r="L438" s="2"/>
      <c r="M438" s="3"/>
      <c r="N438" s="32"/>
      <c r="O438" s="5">
        <v>0.235</v>
      </c>
      <c r="P438" s="3">
        <f t="shared" si="52"/>
        <v>-12.578642754565275</v>
      </c>
      <c r="Q438" s="5"/>
      <c r="R438" s="3"/>
      <c r="S438" s="5"/>
      <c r="T438" s="3"/>
      <c r="U438" s="32"/>
      <c r="V438" s="6">
        <v>3</v>
      </c>
      <c r="W438" s="70">
        <f>(I438-48.5)</f>
        <v>-2.1889893115618975</v>
      </c>
      <c r="X438" s="70">
        <f>(1.9+P438)</f>
        <v>-10.678642754565274</v>
      </c>
      <c r="Y438" t="str">
        <f t="shared" si="50"/>
        <v>OK</v>
      </c>
    </row>
    <row r="439" spans="2:25" ht="12.75">
      <c r="B439" s="7"/>
      <c r="C439" s="7" t="s">
        <v>77</v>
      </c>
      <c r="D439" s="7"/>
      <c r="E439" s="78"/>
      <c r="F439" s="4">
        <v>2007</v>
      </c>
      <c r="G439" s="48"/>
      <c r="H439" s="2">
        <v>83.5</v>
      </c>
      <c r="I439" s="2">
        <f t="shared" si="51"/>
        <v>38.43372950967204</v>
      </c>
      <c r="J439" s="2"/>
      <c r="K439" s="2"/>
      <c r="L439" s="2"/>
      <c r="M439" s="3"/>
      <c r="N439" s="32"/>
      <c r="O439" s="5">
        <v>0.152</v>
      </c>
      <c r="P439" s="3">
        <f t="shared" si="52"/>
        <v>-16.36312824110455</v>
      </c>
      <c r="Q439" s="5"/>
      <c r="R439" s="3"/>
      <c r="S439" s="5"/>
      <c r="T439" s="3"/>
      <c r="U439" s="32"/>
      <c r="V439" s="6"/>
      <c r="W439" s="70">
        <f>(I439-38.5)</f>
        <v>-0.06627049032795895</v>
      </c>
      <c r="X439" s="70">
        <f>(11.9+P439)</f>
        <v>-4.463128241104551</v>
      </c>
      <c r="Y439" t="str">
        <f t="shared" si="50"/>
        <v>OK</v>
      </c>
    </row>
    <row r="440" spans="1:27" ht="12.75">
      <c r="A440">
        <v>383</v>
      </c>
      <c r="B440" s="7"/>
      <c r="C440" s="7" t="s">
        <v>63</v>
      </c>
      <c r="D440" s="7"/>
      <c r="E440" s="78" t="s">
        <v>65</v>
      </c>
      <c r="F440" s="4">
        <v>2006</v>
      </c>
      <c r="G440" s="48"/>
      <c r="H440" s="2">
        <v>262.4</v>
      </c>
      <c r="I440" s="2">
        <f t="shared" si="51"/>
        <v>48.37927661407245</v>
      </c>
      <c r="J440" s="2"/>
      <c r="K440" s="2"/>
      <c r="L440" s="2"/>
      <c r="M440" s="3"/>
      <c r="N440" s="32"/>
      <c r="O440" s="5">
        <v>248.6</v>
      </c>
      <c r="P440" s="3">
        <f t="shared" si="52"/>
        <v>47.910022486112524</v>
      </c>
      <c r="Q440" s="5"/>
      <c r="R440" s="3"/>
      <c r="S440" s="5"/>
      <c r="T440" s="3"/>
      <c r="U440" s="32"/>
      <c r="V440" s="6">
        <v>3</v>
      </c>
      <c r="W440" s="70">
        <f>(I440-48.5)</f>
        <v>-0.12072338592754761</v>
      </c>
      <c r="X440" s="70">
        <f>(1.9+P440)</f>
        <v>49.81002248611252</v>
      </c>
      <c r="Y440" t="str">
        <f t="shared" si="50"/>
        <v>Not OK</v>
      </c>
      <c r="AA440">
        <f>IF(Y440="Not OK",X440-W440)</f>
        <v>49.93074587204007</v>
      </c>
    </row>
    <row r="441" spans="2:25" ht="12.75">
      <c r="B441" s="7"/>
      <c r="C441" s="7" t="s">
        <v>77</v>
      </c>
      <c r="D441" s="7"/>
      <c r="E441" s="78"/>
      <c r="F441" s="4">
        <v>2006</v>
      </c>
      <c r="G441" s="48"/>
      <c r="H441" s="2">
        <v>74.2</v>
      </c>
      <c r="I441" s="2">
        <f t="shared" si="51"/>
        <v>37.40807810558054</v>
      </c>
      <c r="J441" s="2"/>
      <c r="K441" s="2"/>
      <c r="L441" s="2"/>
      <c r="M441" s="3"/>
      <c r="N441" s="32"/>
      <c r="O441" s="5">
        <v>0.147</v>
      </c>
      <c r="P441" s="3">
        <f t="shared" si="52"/>
        <v>-16.653653305036478</v>
      </c>
      <c r="Q441" s="5"/>
      <c r="R441" s="3"/>
      <c r="S441" s="5"/>
      <c r="T441" s="3"/>
      <c r="U441" s="32"/>
      <c r="V441" s="6"/>
      <c r="W441" s="70">
        <f>(I441-38.5)</f>
        <v>-1.0919218944194569</v>
      </c>
      <c r="X441" s="70">
        <f>(11.9+P441)</f>
        <v>-4.753653305036478</v>
      </c>
      <c r="Y441" t="str">
        <f t="shared" si="50"/>
        <v>OK</v>
      </c>
    </row>
    <row r="442" spans="1:25" ht="12.75">
      <c r="A442">
        <v>384</v>
      </c>
      <c r="B442" s="7"/>
      <c r="C442" s="7" t="s">
        <v>63</v>
      </c>
      <c r="D442" s="7"/>
      <c r="E442" s="81" t="s">
        <v>65</v>
      </c>
      <c r="F442" s="4">
        <v>2006</v>
      </c>
      <c r="G442" s="48"/>
      <c r="H442" s="2">
        <v>256.9</v>
      </c>
      <c r="I442" s="2">
        <f t="shared" si="51"/>
        <v>48.19528208532692</v>
      </c>
      <c r="J442" s="2"/>
      <c r="K442" s="2"/>
      <c r="L442" s="2"/>
      <c r="M442" s="3"/>
      <c r="N442" s="32"/>
      <c r="O442" s="5">
        <v>0.346</v>
      </c>
      <c r="P442" s="3">
        <f t="shared" si="52"/>
        <v>-9.218478024144469</v>
      </c>
      <c r="Q442" s="5"/>
      <c r="R442" s="3"/>
      <c r="S442" s="5"/>
      <c r="T442" s="3"/>
      <c r="U442" s="32"/>
      <c r="V442" s="6">
        <v>2</v>
      </c>
      <c r="W442" s="70">
        <f>(I442-48.5)</f>
        <v>-0.30471791467307696</v>
      </c>
      <c r="X442" s="70">
        <f>(1.9+P442)</f>
        <v>-7.3184780241444685</v>
      </c>
      <c r="Y442" t="str">
        <f t="shared" si="50"/>
        <v>OK</v>
      </c>
    </row>
    <row r="443" spans="2:25" ht="12.75">
      <c r="B443" s="7"/>
      <c r="C443" s="7" t="s">
        <v>77</v>
      </c>
      <c r="D443" s="7"/>
      <c r="E443" s="81"/>
      <c r="F443" s="4">
        <v>2006</v>
      </c>
      <c r="G443" s="48"/>
      <c r="H443" s="2">
        <v>94</v>
      </c>
      <c r="I443" s="2">
        <f t="shared" si="51"/>
        <v>39.46255707199397</v>
      </c>
      <c r="J443" s="2"/>
      <c r="K443" s="2"/>
      <c r="L443" s="2"/>
      <c r="M443" s="3"/>
      <c r="N443" s="32"/>
      <c r="O443" s="5">
        <v>0.263</v>
      </c>
      <c r="P443" s="3">
        <f t="shared" si="52"/>
        <v>-11.600885030204841</v>
      </c>
      <c r="Q443" s="5"/>
      <c r="R443" s="3"/>
      <c r="S443" s="5"/>
      <c r="T443" s="3"/>
      <c r="U443" s="32"/>
      <c r="V443" s="6"/>
      <c r="W443" s="70">
        <f>(I443-38.5)</f>
        <v>0.9625570719939702</v>
      </c>
      <c r="X443" s="70">
        <f>(11.9+P443)</f>
        <v>0.29911496979515917</v>
      </c>
      <c r="Y443" t="str">
        <f t="shared" si="50"/>
        <v>OK</v>
      </c>
    </row>
    <row r="444" spans="1:25" ht="12.75">
      <c r="A444">
        <v>385</v>
      </c>
      <c r="B444" s="7"/>
      <c r="C444" s="7" t="s">
        <v>63</v>
      </c>
      <c r="D444" s="7"/>
      <c r="E444" s="81" t="s">
        <v>65</v>
      </c>
      <c r="F444" s="4">
        <v>2007</v>
      </c>
      <c r="G444" s="48"/>
      <c r="H444" s="2">
        <v>172.5</v>
      </c>
      <c r="I444" s="2">
        <f t="shared" si="51"/>
        <v>44.735781988185856</v>
      </c>
      <c r="J444" s="2"/>
      <c r="K444" s="2"/>
      <c r="L444" s="2"/>
      <c r="M444" s="3"/>
      <c r="N444" s="32"/>
      <c r="O444" s="5">
        <v>0.318</v>
      </c>
      <c r="P444" s="3">
        <f t="shared" si="52"/>
        <v>-9.951457600311347</v>
      </c>
      <c r="Q444" s="5"/>
      <c r="R444" s="3"/>
      <c r="S444" s="5"/>
      <c r="T444" s="3"/>
      <c r="U444" s="32"/>
      <c r="V444" s="6">
        <v>2</v>
      </c>
      <c r="W444" s="70">
        <f>(I444-48.5)</f>
        <v>-3.764218011814144</v>
      </c>
      <c r="X444" s="70">
        <f>(1.9+P444)</f>
        <v>-8.051457600311346</v>
      </c>
      <c r="Y444" t="str">
        <f t="shared" si="50"/>
        <v>OK</v>
      </c>
    </row>
    <row r="445" spans="2:26" ht="12.75">
      <c r="B445" s="7"/>
      <c r="C445" s="7" t="s">
        <v>77</v>
      </c>
      <c r="D445" s="7"/>
      <c r="E445" s="81"/>
      <c r="F445" s="4">
        <v>2007</v>
      </c>
      <c r="G445" s="48"/>
      <c r="H445" s="2">
        <v>76.6</v>
      </c>
      <c r="I445" s="2">
        <f t="shared" si="51"/>
        <v>37.68457539265208</v>
      </c>
      <c r="J445" s="2"/>
      <c r="K445" s="2"/>
      <c r="L445" s="2"/>
      <c r="M445" s="3"/>
      <c r="N445" s="32"/>
      <c r="O445" s="5">
        <v>0.293</v>
      </c>
      <c r="P445" s="3">
        <f t="shared" si="52"/>
        <v>-10.66264759291781</v>
      </c>
      <c r="Q445" s="5"/>
      <c r="R445" s="3"/>
      <c r="S445" s="5"/>
      <c r="T445" s="3"/>
      <c r="U445" s="32"/>
      <c r="V445" s="6"/>
      <c r="W445" s="70">
        <f>(I445-38.5)</f>
        <v>-0.8154246073479214</v>
      </c>
      <c r="X445" s="70">
        <f>(11.9+P445)</f>
        <v>1.2373524070821897</v>
      </c>
      <c r="Y445" t="str">
        <f t="shared" si="50"/>
        <v>Not OK</v>
      </c>
      <c r="Z445">
        <f>IF(Y445="Not OK",X445-W445)</f>
        <v>2.052777014430111</v>
      </c>
    </row>
    <row r="446" spans="1:25" ht="12.75">
      <c r="A446">
        <v>386</v>
      </c>
      <c r="B446" s="7"/>
      <c r="C446" s="7" t="s">
        <v>63</v>
      </c>
      <c r="D446" s="7"/>
      <c r="E446" s="81" t="s">
        <v>66</v>
      </c>
      <c r="F446" s="4">
        <v>2006</v>
      </c>
      <c r="G446" s="48"/>
      <c r="H446" s="2">
        <v>215.7</v>
      </c>
      <c r="I446" s="2">
        <f t="shared" si="51"/>
        <v>46.6770029020509</v>
      </c>
      <c r="J446" s="2"/>
      <c r="K446" s="2"/>
      <c r="L446" s="2"/>
      <c r="M446" s="3"/>
      <c r="N446" s="32"/>
      <c r="O446" s="5">
        <v>0.341</v>
      </c>
      <c r="P446" s="3">
        <f t="shared" si="52"/>
        <v>-9.344912420150045</v>
      </c>
      <c r="Q446" s="5"/>
      <c r="R446" s="3"/>
      <c r="S446" s="5"/>
      <c r="T446" s="3"/>
      <c r="U446" s="32"/>
      <c r="V446" s="6">
        <v>2</v>
      </c>
      <c r="W446" s="70">
        <f>(I446-48.5)</f>
        <v>-1.8229970979490986</v>
      </c>
      <c r="X446" s="70">
        <f>(1.9+P446)</f>
        <v>-7.444912420150045</v>
      </c>
      <c r="Y446" t="str">
        <f t="shared" si="50"/>
        <v>OK</v>
      </c>
    </row>
    <row r="447" spans="2:25" ht="12.75">
      <c r="B447" s="7"/>
      <c r="C447" s="7" t="s">
        <v>77</v>
      </c>
      <c r="D447" s="7"/>
      <c r="E447" s="81"/>
      <c r="F447" s="4">
        <v>2006</v>
      </c>
      <c r="G447" s="48"/>
      <c r="H447" s="2">
        <v>91.8</v>
      </c>
      <c r="I447" s="2">
        <f t="shared" si="51"/>
        <v>39.25685362402485</v>
      </c>
      <c r="J447" s="2"/>
      <c r="K447" s="2"/>
      <c r="L447" s="2"/>
      <c r="M447" s="3"/>
      <c r="N447" s="32"/>
      <c r="O447" s="5">
        <v>0.251</v>
      </c>
      <c r="P447" s="3">
        <f t="shared" si="52"/>
        <v>-12.006525570379235</v>
      </c>
      <c r="Q447" s="5"/>
      <c r="R447" s="3"/>
      <c r="S447" s="5"/>
      <c r="T447" s="3"/>
      <c r="U447" s="32"/>
      <c r="V447" s="6"/>
      <c r="W447" s="70">
        <f>(I447-38.5)</f>
        <v>0.7568536240248491</v>
      </c>
      <c r="X447" s="70">
        <f>(11.9+P447)</f>
        <v>-0.10652557037923494</v>
      </c>
      <c r="Y447" t="str">
        <f t="shared" si="50"/>
        <v>OK</v>
      </c>
    </row>
    <row r="448" spans="1:25" ht="12.75">
      <c r="A448">
        <v>387</v>
      </c>
      <c r="B448" s="7"/>
      <c r="C448" s="7" t="s">
        <v>63</v>
      </c>
      <c r="D448" s="7"/>
      <c r="E448" s="81" t="s">
        <v>65</v>
      </c>
      <c r="F448" s="4">
        <v>2007</v>
      </c>
      <c r="G448" s="48"/>
      <c r="H448" s="2">
        <v>245.5</v>
      </c>
      <c r="I448" s="2">
        <f t="shared" si="51"/>
        <v>47.80102992917975</v>
      </c>
      <c r="J448" s="2"/>
      <c r="K448" s="2"/>
      <c r="L448" s="2"/>
      <c r="M448" s="3"/>
      <c r="N448" s="32"/>
      <c r="O448" s="5">
        <v>0.326</v>
      </c>
      <c r="P448" s="3">
        <f t="shared" si="52"/>
        <v>-9.73564799864122</v>
      </c>
      <c r="Q448" s="5"/>
      <c r="R448" s="3"/>
      <c r="S448" s="5"/>
      <c r="T448" s="3"/>
      <c r="U448" s="32"/>
      <c r="V448" s="6">
        <v>3</v>
      </c>
      <c r="W448" s="70">
        <f>(I448-48.5)</f>
        <v>-0.698970070820252</v>
      </c>
      <c r="X448" s="70">
        <f>(1.9+P448)</f>
        <v>-7.835647998641219</v>
      </c>
      <c r="Y448" t="str">
        <f t="shared" si="50"/>
        <v>OK</v>
      </c>
    </row>
    <row r="449" spans="2:25" ht="12.75">
      <c r="B449" s="7"/>
      <c r="C449" s="7" t="s">
        <v>77</v>
      </c>
      <c r="D449" s="7"/>
      <c r="E449" s="81"/>
      <c r="F449" s="4">
        <v>2007</v>
      </c>
      <c r="G449" s="48"/>
      <c r="H449" s="2">
        <v>77.6</v>
      </c>
      <c r="I449" s="2">
        <f t="shared" si="51"/>
        <v>37.797234425163765</v>
      </c>
      <c r="J449" s="2"/>
      <c r="K449" s="2"/>
      <c r="L449" s="2"/>
      <c r="M449" s="3"/>
      <c r="N449" s="32"/>
      <c r="O449" s="5">
        <v>0.206</v>
      </c>
      <c r="P449" s="3">
        <f t="shared" si="52"/>
        <v>-13.722655592616933</v>
      </c>
      <c r="Q449" s="5"/>
      <c r="R449" s="3"/>
      <c r="S449" s="5"/>
      <c r="T449" s="3"/>
      <c r="U449" s="32"/>
      <c r="V449" s="6"/>
      <c r="W449" s="70">
        <f>(I449-38.5)</f>
        <v>-0.7027655748362349</v>
      </c>
      <c r="X449" s="70">
        <f>(11.9+P449)</f>
        <v>-1.8226555926169326</v>
      </c>
      <c r="Y449" t="str">
        <f t="shared" si="50"/>
        <v>OK</v>
      </c>
    </row>
    <row r="450" spans="1:25" ht="12.75">
      <c r="A450">
        <v>388</v>
      </c>
      <c r="B450" s="7"/>
      <c r="C450" s="7" t="s">
        <v>63</v>
      </c>
      <c r="D450" s="7"/>
      <c r="E450" s="81" t="s">
        <v>65</v>
      </c>
      <c r="F450" s="4">
        <v>2007</v>
      </c>
      <c r="G450" s="48"/>
      <c r="H450" s="2">
        <v>913.1</v>
      </c>
      <c r="I450" s="2">
        <f t="shared" si="51"/>
        <v>59.210366855614154</v>
      </c>
      <c r="J450" s="2"/>
      <c r="K450" s="2"/>
      <c r="L450" s="2"/>
      <c r="M450" s="3"/>
      <c r="N450" s="32"/>
      <c r="O450" s="5">
        <v>0.353</v>
      </c>
      <c r="P450" s="3">
        <f t="shared" si="52"/>
        <v>-9.04450589224355</v>
      </c>
      <c r="Q450" s="5"/>
      <c r="R450" s="3"/>
      <c r="S450" s="5"/>
      <c r="T450" s="3"/>
      <c r="U450" s="32"/>
      <c r="V450" s="6">
        <v>2</v>
      </c>
      <c r="W450" s="70">
        <f>(I450-48.5)</f>
        <v>10.710366855614154</v>
      </c>
      <c r="X450" s="70">
        <f>(1.9+P450)</f>
        <v>-7.144505892243549</v>
      </c>
      <c r="Y450" t="str">
        <f t="shared" si="50"/>
        <v>OK</v>
      </c>
    </row>
    <row r="451" spans="2:26" ht="12.75">
      <c r="B451" s="7"/>
      <c r="C451" s="7" t="s">
        <v>77</v>
      </c>
      <c r="D451" s="7"/>
      <c r="E451" s="81"/>
      <c r="F451" s="4">
        <v>2007</v>
      </c>
      <c r="G451" s="48"/>
      <c r="H451" s="2">
        <v>65.6</v>
      </c>
      <c r="I451" s="2">
        <f t="shared" si="51"/>
        <v>36.3380767875132</v>
      </c>
      <c r="J451" s="2"/>
      <c r="K451" s="2"/>
      <c r="L451" s="2"/>
      <c r="M451" s="3"/>
      <c r="N451" s="32"/>
      <c r="O451" s="5">
        <v>0.262</v>
      </c>
      <c r="P451" s="3">
        <f t="shared" si="52"/>
        <v>-11.63397417360509</v>
      </c>
      <c r="Q451" s="5"/>
      <c r="R451" s="3"/>
      <c r="S451" s="5"/>
      <c r="T451" s="3"/>
      <c r="U451" s="32"/>
      <c r="V451" s="6"/>
      <c r="W451" s="70">
        <f>(I451-38.5)</f>
        <v>-2.1619232124867978</v>
      </c>
      <c r="X451" s="70">
        <f>(11.9+P451)</f>
        <v>0.2660258263949107</v>
      </c>
      <c r="Y451" t="str">
        <f t="shared" si="50"/>
        <v>Not OK</v>
      </c>
      <c r="Z451">
        <f>IF(Y451="Not OK",X451-W451)</f>
        <v>2.4279490388817084</v>
      </c>
    </row>
    <row r="452" spans="1:25" ht="12.75">
      <c r="A452">
        <v>389</v>
      </c>
      <c r="B452" s="7"/>
      <c r="C452" s="7" t="s">
        <v>63</v>
      </c>
      <c r="D452" s="7"/>
      <c r="E452" s="81" t="s">
        <v>73</v>
      </c>
      <c r="F452" s="4">
        <v>2007</v>
      </c>
      <c r="G452" s="48"/>
      <c r="H452" s="2">
        <v>263.4</v>
      </c>
      <c r="I452" s="2">
        <f t="shared" si="51"/>
        <v>48.412315412515305</v>
      </c>
      <c r="J452" s="2"/>
      <c r="K452" s="2"/>
      <c r="L452" s="2"/>
      <c r="M452" s="3"/>
      <c r="N452" s="32"/>
      <c r="O452" s="5">
        <v>0.328</v>
      </c>
      <c r="P452" s="3">
        <f t="shared" si="52"/>
        <v>-9.682523125766417</v>
      </c>
      <c r="Q452" s="5"/>
      <c r="R452" s="3"/>
      <c r="S452" s="5"/>
      <c r="T452" s="3"/>
      <c r="U452" s="32"/>
      <c r="V452" s="6">
        <v>2</v>
      </c>
      <c r="W452" s="70">
        <f>(I452-48.5)</f>
        <v>-0.08768458748469499</v>
      </c>
      <c r="X452" s="70">
        <f>(1.9+P452)</f>
        <v>-7.782523125766417</v>
      </c>
      <c r="Y452" t="str">
        <f t="shared" si="50"/>
        <v>OK</v>
      </c>
    </row>
    <row r="453" spans="2:25" ht="12.75">
      <c r="B453" s="7"/>
      <c r="C453" s="7" t="s">
        <v>77</v>
      </c>
      <c r="D453" s="7"/>
      <c r="E453" s="81"/>
      <c r="F453" s="4">
        <v>2007</v>
      </c>
      <c r="G453" s="48"/>
      <c r="H453" s="2">
        <v>102.3</v>
      </c>
      <c r="I453" s="2">
        <f t="shared" si="51"/>
        <v>40.1975126742432</v>
      </c>
      <c r="J453" s="2"/>
      <c r="K453" s="2"/>
      <c r="L453" s="2"/>
      <c r="M453" s="3"/>
      <c r="N453" s="32"/>
      <c r="O453" s="5">
        <v>0.193</v>
      </c>
      <c r="P453" s="3">
        <f t="shared" si="52"/>
        <v>-14.288853819844524</v>
      </c>
      <c r="Q453" s="5"/>
      <c r="R453" s="3"/>
      <c r="S453" s="5"/>
      <c r="T453" s="3"/>
      <c r="U453" s="32"/>
      <c r="V453" s="6"/>
      <c r="W453" s="70">
        <f>(I453-38.5)</f>
        <v>1.6975126742431996</v>
      </c>
      <c r="X453" s="70">
        <f>(11.9+P453)</f>
        <v>-2.388853819844524</v>
      </c>
      <c r="Y453" t="str">
        <f t="shared" si="50"/>
        <v>OK</v>
      </c>
    </row>
    <row r="454" spans="1:25" ht="12.75">
      <c r="A454">
        <v>390</v>
      </c>
      <c r="B454" s="7"/>
      <c r="C454" s="7" t="s">
        <v>63</v>
      </c>
      <c r="D454" s="7"/>
      <c r="E454" s="81" t="s">
        <v>66</v>
      </c>
      <c r="F454" s="4">
        <v>2007</v>
      </c>
      <c r="G454" s="48"/>
      <c r="H454" s="2">
        <v>152.7</v>
      </c>
      <c r="I454" s="2">
        <f t="shared" si="51"/>
        <v>43.676780741128425</v>
      </c>
      <c r="J454" s="2"/>
      <c r="K454" s="2"/>
      <c r="L454" s="2"/>
      <c r="M454" s="3"/>
      <c r="N454" s="32"/>
      <c r="O454" s="5">
        <v>0.247</v>
      </c>
      <c r="P454" s="3">
        <f t="shared" si="52"/>
        <v>-12.146060934806686</v>
      </c>
      <c r="Q454" s="5"/>
      <c r="R454" s="3"/>
      <c r="S454" s="5"/>
      <c r="T454" s="3"/>
      <c r="U454" s="32"/>
      <c r="V454" s="6">
        <v>2</v>
      </c>
      <c r="W454" s="70">
        <f>(I454-48.5)</f>
        <v>-4.823219258871575</v>
      </c>
      <c r="X454" s="70">
        <f>(1.9+P454)</f>
        <v>-10.246060934806685</v>
      </c>
      <c r="Y454" t="str">
        <f t="shared" si="50"/>
        <v>OK</v>
      </c>
    </row>
    <row r="455" spans="2:25" ht="12.75">
      <c r="B455" s="7"/>
      <c r="C455" s="7" t="s">
        <v>77</v>
      </c>
      <c r="D455" s="7"/>
      <c r="E455" s="81"/>
      <c r="F455" s="4">
        <v>2007</v>
      </c>
      <c r="G455" s="48"/>
      <c r="H455" s="2">
        <v>117.7</v>
      </c>
      <c r="I455" s="2">
        <f t="shared" si="51"/>
        <v>41.415529256868695</v>
      </c>
      <c r="J455" s="2"/>
      <c r="K455" s="2"/>
      <c r="L455" s="2"/>
      <c r="M455" s="3"/>
      <c r="N455" s="32"/>
      <c r="O455" s="5">
        <v>0.297</v>
      </c>
      <c r="P455" s="3">
        <f t="shared" si="52"/>
        <v>-10.544871013655754</v>
      </c>
      <c r="Q455" s="5"/>
      <c r="R455" s="3"/>
      <c r="S455" s="5"/>
      <c r="T455" s="3"/>
      <c r="U455" s="32"/>
      <c r="V455" s="6"/>
      <c r="W455" s="70">
        <f>(I455-38.5)</f>
        <v>2.9155292568686946</v>
      </c>
      <c r="X455" s="70">
        <f>(11.9+P455)</f>
        <v>1.355128986344246</v>
      </c>
      <c r="Y455" t="str">
        <f t="shared" si="50"/>
        <v>OK</v>
      </c>
    </row>
    <row r="456" spans="1:25" ht="12.75">
      <c r="A456">
        <v>391</v>
      </c>
      <c r="B456" s="7"/>
      <c r="C456" s="7" t="s">
        <v>63</v>
      </c>
      <c r="D456" s="7"/>
      <c r="E456" s="81" t="s">
        <v>67</v>
      </c>
      <c r="F456" s="4">
        <v>2007</v>
      </c>
      <c r="G456" s="48"/>
      <c r="H456" s="2">
        <v>208.4</v>
      </c>
      <c r="I456" s="2">
        <f t="shared" si="51"/>
        <v>46.37795429254973</v>
      </c>
      <c r="J456" s="2"/>
      <c r="K456" s="2"/>
      <c r="L456" s="2"/>
      <c r="M456" s="3"/>
      <c r="N456" s="32"/>
      <c r="O456" s="5">
        <v>0.299</v>
      </c>
      <c r="P456" s="3">
        <f t="shared" si="52"/>
        <v>-10.486576233511407</v>
      </c>
      <c r="Q456" s="5"/>
      <c r="R456" s="3"/>
      <c r="S456" s="5"/>
      <c r="T456" s="3"/>
      <c r="U456" s="32"/>
      <c r="V456" s="6">
        <v>2</v>
      </c>
      <c r="W456" s="70">
        <f>(I456-48.5)</f>
        <v>-2.122045707450269</v>
      </c>
      <c r="X456" s="70">
        <f>(1.9+P456)</f>
        <v>-8.586576233511407</v>
      </c>
      <c r="Y456" t="str">
        <f t="shared" si="50"/>
        <v>OK</v>
      </c>
    </row>
    <row r="457" spans="2:25" ht="12.75">
      <c r="B457" s="7"/>
      <c r="C457" s="7" t="s">
        <v>77</v>
      </c>
      <c r="D457" s="7"/>
      <c r="E457" s="81"/>
      <c r="F457" s="4">
        <v>2007</v>
      </c>
      <c r="G457" s="48"/>
      <c r="H457" s="2">
        <v>131.8</v>
      </c>
      <c r="I457" s="2">
        <f t="shared" si="51"/>
        <v>42.39830820515982</v>
      </c>
      <c r="J457" s="2"/>
      <c r="K457" s="2"/>
      <c r="L457" s="2"/>
      <c r="M457" s="3"/>
      <c r="N457" s="32"/>
      <c r="O457" s="5">
        <v>0.342</v>
      </c>
      <c r="P457" s="3">
        <f t="shared" si="52"/>
        <v>-9.319477878877299</v>
      </c>
      <c r="Q457" s="5"/>
      <c r="R457" s="3"/>
      <c r="S457" s="5"/>
      <c r="T457" s="3"/>
      <c r="U457" s="32"/>
      <c r="V457" s="6"/>
      <c r="W457" s="70">
        <f>(I457-38.5)</f>
        <v>3.8983082051598217</v>
      </c>
      <c r="X457" s="70">
        <f>(11.9+P457)</f>
        <v>2.5805221211227014</v>
      </c>
      <c r="Y457" t="str">
        <f t="shared" si="50"/>
        <v>OK</v>
      </c>
    </row>
    <row r="458" spans="1:25" ht="12.75">
      <c r="A458">
        <v>392</v>
      </c>
      <c r="B458" s="7"/>
      <c r="C458" s="7" t="s">
        <v>63</v>
      </c>
      <c r="D458" s="7"/>
      <c r="E458" s="81" t="s">
        <v>67</v>
      </c>
      <c r="F458" s="4">
        <v>2007</v>
      </c>
      <c r="G458" s="48"/>
      <c r="H458" s="2">
        <v>147.7</v>
      </c>
      <c r="I458" s="2">
        <f t="shared" si="51"/>
        <v>43.38760990623899</v>
      </c>
      <c r="J458" s="2"/>
      <c r="K458" s="2"/>
      <c r="L458" s="2"/>
      <c r="M458" s="3"/>
      <c r="N458" s="32"/>
      <c r="O458" s="5">
        <v>0.243</v>
      </c>
      <c r="P458" s="3">
        <f t="shared" si="52"/>
        <v>-12.287874528033758</v>
      </c>
      <c r="Q458" s="5"/>
      <c r="R458" s="3"/>
      <c r="S458" s="5"/>
      <c r="T458" s="3"/>
      <c r="U458" s="32"/>
      <c r="V458" s="6">
        <v>2</v>
      </c>
      <c r="W458" s="70">
        <f>(I458-48.5)</f>
        <v>-5.112390093761007</v>
      </c>
      <c r="X458" s="70">
        <f>(1.9+P458)</f>
        <v>-10.387874528033757</v>
      </c>
      <c r="Y458" t="str">
        <f t="shared" si="50"/>
        <v>OK</v>
      </c>
    </row>
    <row r="459" spans="2:25" ht="12.75">
      <c r="B459" s="7"/>
      <c r="C459" s="7" t="s">
        <v>77</v>
      </c>
      <c r="D459" s="7"/>
      <c r="E459" s="81"/>
      <c r="F459" s="4">
        <v>2007</v>
      </c>
      <c r="G459" s="48"/>
      <c r="H459" s="2">
        <v>85</v>
      </c>
      <c r="I459" s="2">
        <f t="shared" si="51"/>
        <v>38.58837851428585</v>
      </c>
      <c r="J459" s="2"/>
      <c r="K459" s="2"/>
      <c r="L459" s="2"/>
      <c r="M459" s="3"/>
      <c r="N459" s="32"/>
      <c r="O459" s="5">
        <v>0.231</v>
      </c>
      <c r="P459" s="3">
        <f t="shared" si="52"/>
        <v>-12.727760402157113</v>
      </c>
      <c r="Q459" s="5"/>
      <c r="R459" s="3"/>
      <c r="S459" s="5"/>
      <c r="T459" s="3"/>
      <c r="U459" s="32"/>
      <c r="V459" s="6"/>
      <c r="W459" s="70">
        <f>(I459-38.5)</f>
        <v>0.08837851428584997</v>
      </c>
      <c r="X459" s="70">
        <f>(11.9+P459)</f>
        <v>-0.8277604021571126</v>
      </c>
      <c r="Y459" t="str">
        <f t="shared" si="50"/>
        <v>OK</v>
      </c>
    </row>
    <row r="460" spans="1:26" ht="12.75">
      <c r="A460">
        <v>393</v>
      </c>
      <c r="B460" s="7"/>
      <c r="C460" s="7" t="s">
        <v>63</v>
      </c>
      <c r="D460" s="7"/>
      <c r="E460" s="81" t="s">
        <v>66</v>
      </c>
      <c r="F460" s="4">
        <v>2007</v>
      </c>
      <c r="G460" s="48"/>
      <c r="H460" s="2">
        <v>129.8</v>
      </c>
      <c r="I460" s="2">
        <f t="shared" si="51"/>
        <v>42.26549384928701</v>
      </c>
      <c r="J460" s="2"/>
      <c r="K460" s="2"/>
      <c r="L460" s="2"/>
      <c r="M460" s="3"/>
      <c r="N460" s="32"/>
      <c r="O460" s="5">
        <v>0.395</v>
      </c>
      <c r="P460" s="3">
        <f t="shared" si="52"/>
        <v>-8.068058087470796</v>
      </c>
      <c r="Q460" s="5"/>
      <c r="R460" s="3"/>
      <c r="S460" s="5"/>
      <c r="T460" s="3"/>
      <c r="U460" s="32"/>
      <c r="V460" s="6">
        <v>2</v>
      </c>
      <c r="W460" s="70">
        <f>(I460-48.5)</f>
        <v>-6.234506150712988</v>
      </c>
      <c r="X460" s="70">
        <f>(1.9+P460)</f>
        <v>-6.168058087470795</v>
      </c>
      <c r="Y460" t="str">
        <f t="shared" si="50"/>
        <v>Not OK</v>
      </c>
      <c r="Z460">
        <f>IF(Y460="Not OK",X460-W460)</f>
        <v>0.0664480632421931</v>
      </c>
    </row>
    <row r="461" spans="2:25" ht="12.75">
      <c r="B461" s="7"/>
      <c r="C461" s="7" t="s">
        <v>77</v>
      </c>
      <c r="D461" s="7"/>
      <c r="E461" s="81"/>
      <c r="F461" s="4">
        <v>2007</v>
      </c>
      <c r="G461" s="48"/>
      <c r="H461" s="2">
        <v>86.3</v>
      </c>
      <c r="I461" s="2">
        <f t="shared" si="51"/>
        <v>38.72021591430419</v>
      </c>
      <c r="J461" s="2"/>
      <c r="K461" s="2"/>
      <c r="L461" s="2"/>
      <c r="M461" s="3"/>
      <c r="N461" s="32"/>
      <c r="O461" s="5">
        <v>0.246</v>
      </c>
      <c r="P461" s="3">
        <f t="shared" si="52"/>
        <v>-12.181297857932417</v>
      </c>
      <c r="Q461" s="5"/>
      <c r="R461" s="3"/>
      <c r="S461" s="5"/>
      <c r="T461" s="3"/>
      <c r="U461" s="32"/>
      <c r="V461" s="6"/>
      <c r="W461" s="70">
        <f>(I461-38.5)</f>
        <v>0.22021591430419107</v>
      </c>
      <c r="X461" s="70">
        <f>(11.9+P461)</f>
        <v>-0.281297857932417</v>
      </c>
      <c r="Y461" t="str">
        <f t="shared" si="50"/>
        <v>OK</v>
      </c>
    </row>
    <row r="462" spans="1:25" ht="12.75">
      <c r="A462">
        <v>394</v>
      </c>
      <c r="B462" s="7"/>
      <c r="C462" s="7" t="s">
        <v>63</v>
      </c>
      <c r="D462" s="7"/>
      <c r="E462" s="78" t="s">
        <v>74</v>
      </c>
      <c r="F462" s="4">
        <v>2007</v>
      </c>
      <c r="G462" s="48"/>
      <c r="H462" s="2">
        <v>108.6</v>
      </c>
      <c r="I462" s="2">
        <f t="shared" si="51"/>
        <v>40.71659650505656</v>
      </c>
      <c r="J462" s="2"/>
      <c r="K462" s="2"/>
      <c r="L462" s="2"/>
      <c r="M462" s="3"/>
      <c r="N462" s="32"/>
      <c r="O462" s="5">
        <v>0.253</v>
      </c>
      <c r="P462" s="3">
        <f t="shared" si="52"/>
        <v>-11.937589576483642</v>
      </c>
      <c r="Q462" s="5"/>
      <c r="R462" s="3"/>
      <c r="S462" s="5"/>
      <c r="T462" s="3"/>
      <c r="U462" s="32"/>
      <c r="V462" s="6">
        <v>3</v>
      </c>
      <c r="W462" s="70">
        <f>(I462-48.5)</f>
        <v>-7.7834034949434425</v>
      </c>
      <c r="X462" s="70">
        <f>(1.9+P462)</f>
        <v>-10.037589576483642</v>
      </c>
      <c r="Y462" t="str">
        <f t="shared" si="50"/>
        <v>OK</v>
      </c>
    </row>
    <row r="463" spans="2:25" ht="12.75">
      <c r="B463" s="7"/>
      <c r="C463" s="7" t="s">
        <v>77</v>
      </c>
      <c r="D463" s="7"/>
      <c r="E463" s="78"/>
      <c r="F463" s="4">
        <v>2007</v>
      </c>
      <c r="G463" s="48"/>
      <c r="H463" s="2">
        <v>52.7</v>
      </c>
      <c r="I463" s="2">
        <f t="shared" si="51"/>
        <v>34.43621230425093</v>
      </c>
      <c r="J463" s="2"/>
      <c r="K463" s="2"/>
      <c r="L463" s="2"/>
      <c r="M463" s="3"/>
      <c r="N463" s="32"/>
      <c r="O463" s="5">
        <v>0.141</v>
      </c>
      <c r="P463" s="3">
        <f t="shared" si="52"/>
        <v>-17.015617746892403</v>
      </c>
      <c r="Q463" s="5"/>
      <c r="R463" s="3"/>
      <c r="S463" s="5"/>
      <c r="T463" s="3"/>
      <c r="U463" s="32"/>
      <c r="V463" s="6"/>
      <c r="W463" s="70">
        <f>(I463-38.5)</f>
        <v>-4.06378769574907</v>
      </c>
      <c r="X463" s="70">
        <f>(11.9+P463)</f>
        <v>-5.1156177468924025</v>
      </c>
      <c r="Y463" t="str">
        <f t="shared" si="50"/>
        <v>OK</v>
      </c>
    </row>
    <row r="464" spans="1:25" ht="12.75">
      <c r="A464">
        <v>395</v>
      </c>
      <c r="B464" s="7"/>
      <c r="C464" s="7" t="s">
        <v>63</v>
      </c>
      <c r="D464" s="7"/>
      <c r="E464" s="78" t="s">
        <v>74</v>
      </c>
      <c r="F464" s="4">
        <v>2007</v>
      </c>
      <c r="G464" s="48"/>
      <c r="H464" s="2">
        <v>227.4</v>
      </c>
      <c r="I464" s="2">
        <f t="shared" si="51"/>
        <v>47.13580920703432</v>
      </c>
      <c r="J464" s="2"/>
      <c r="K464" s="2"/>
      <c r="L464" s="2"/>
      <c r="M464" s="3"/>
      <c r="N464" s="32"/>
      <c r="O464" s="5">
        <v>0.326</v>
      </c>
      <c r="P464" s="3">
        <f t="shared" si="52"/>
        <v>-9.73564799864122</v>
      </c>
      <c r="Q464" s="5"/>
      <c r="R464" s="3"/>
      <c r="S464" s="5"/>
      <c r="T464" s="3"/>
      <c r="U464" s="32"/>
      <c r="V464" s="6">
        <v>3</v>
      </c>
      <c r="W464" s="70">
        <f>(I464-48.5)</f>
        <v>-1.3641907929656796</v>
      </c>
      <c r="X464" s="70">
        <f>(1.9+P464)</f>
        <v>-7.835647998641219</v>
      </c>
      <c r="Y464" t="str">
        <f t="shared" si="50"/>
        <v>OK</v>
      </c>
    </row>
    <row r="465" spans="2:26" ht="12.75">
      <c r="B465" s="7"/>
      <c r="C465" s="7" t="s">
        <v>77</v>
      </c>
      <c r="D465" s="7"/>
      <c r="E465" s="78"/>
      <c r="F465" s="4">
        <v>2007</v>
      </c>
      <c r="G465" s="48"/>
      <c r="H465" s="2">
        <v>124.3</v>
      </c>
      <c r="I465" s="2">
        <f t="shared" si="51"/>
        <v>41.8894225728329</v>
      </c>
      <c r="J465" s="2"/>
      <c r="K465" s="2"/>
      <c r="L465" s="2"/>
      <c r="M465" s="3"/>
      <c r="N465" s="32"/>
      <c r="O465" s="5">
        <v>0.414</v>
      </c>
      <c r="P465" s="3">
        <f t="shared" si="52"/>
        <v>-7.659993177582022</v>
      </c>
      <c r="Q465" s="5"/>
      <c r="R465" s="3"/>
      <c r="S465" s="5"/>
      <c r="T465" s="3"/>
      <c r="U465" s="32"/>
      <c r="V465" s="6"/>
      <c r="W465" s="70">
        <f>(I465-38.5)</f>
        <v>3.389422572832899</v>
      </c>
      <c r="X465" s="70">
        <f>(11.9+P465)</f>
        <v>4.240006822417978</v>
      </c>
      <c r="Y465" t="str">
        <f t="shared" si="50"/>
        <v>Not OK</v>
      </c>
      <c r="Z465">
        <f>IF(Y465="Not OK",X465-W465)</f>
        <v>0.8505842495850793</v>
      </c>
    </row>
    <row r="466" spans="1:25" ht="12.75">
      <c r="A466">
        <v>396</v>
      </c>
      <c r="B466" s="7"/>
      <c r="C466" s="7" t="s">
        <v>63</v>
      </c>
      <c r="D466" s="7"/>
      <c r="E466" s="81" t="s">
        <v>66</v>
      </c>
      <c r="F466" s="4">
        <v>2007</v>
      </c>
      <c r="G466" s="48"/>
      <c r="H466" s="2">
        <v>125.8</v>
      </c>
      <c r="I466" s="2">
        <f t="shared" si="51"/>
        <v>41.993612822185</v>
      </c>
      <c r="J466" s="2"/>
      <c r="K466" s="2"/>
      <c r="L466" s="2"/>
      <c r="M466" s="3"/>
      <c r="N466" s="32"/>
      <c r="O466" s="5">
        <v>0.176</v>
      </c>
      <c r="P466" s="3">
        <f t="shared" si="52"/>
        <v>-15.089746643717003</v>
      </c>
      <c r="Q466" s="5"/>
      <c r="R466" s="3"/>
      <c r="S466" s="5"/>
      <c r="T466" s="3"/>
      <c r="U466" s="32"/>
      <c r="V466" s="6">
        <v>2</v>
      </c>
      <c r="W466" s="70">
        <f>(I466-48.5)</f>
        <v>-6.506387177815</v>
      </c>
      <c r="X466" s="70">
        <f>(1.9+P466)</f>
        <v>-13.189746643717003</v>
      </c>
      <c r="Y466" t="str">
        <f t="shared" si="50"/>
        <v>OK</v>
      </c>
    </row>
    <row r="467" spans="2:25" ht="12.75">
      <c r="B467" s="7"/>
      <c r="C467" s="7" t="s">
        <v>77</v>
      </c>
      <c r="D467" s="7"/>
      <c r="E467" s="81"/>
      <c r="F467" s="4">
        <v>2007</v>
      </c>
      <c r="G467" s="48"/>
      <c r="H467" s="2">
        <v>85.4</v>
      </c>
      <c r="I467" s="2">
        <f t="shared" si="51"/>
        <v>38.6291574137801</v>
      </c>
      <c r="J467" s="2"/>
      <c r="K467" s="2"/>
      <c r="L467" s="2"/>
      <c r="M467" s="3"/>
      <c r="N467" s="32"/>
      <c r="O467" s="5">
        <v>0.195</v>
      </c>
      <c r="P467" s="3">
        <f t="shared" si="52"/>
        <v>-14.199307772749638</v>
      </c>
      <c r="Q467" s="5"/>
      <c r="R467" s="3"/>
      <c r="S467" s="5"/>
      <c r="T467" s="3"/>
      <c r="U467" s="32"/>
      <c r="V467" s="6"/>
      <c r="W467" s="70">
        <f>(I467-38.5)</f>
        <v>0.12915741378009926</v>
      </c>
      <c r="X467" s="70">
        <f>(11.9+P467)</f>
        <v>-2.2993077727496374</v>
      </c>
      <c r="Y467" t="str">
        <f t="shared" si="50"/>
        <v>OK</v>
      </c>
    </row>
    <row r="468" spans="1:25" ht="12.75">
      <c r="A468">
        <v>397</v>
      </c>
      <c r="B468" s="7"/>
      <c r="C468" s="7" t="s">
        <v>63</v>
      </c>
      <c r="D468" s="7"/>
      <c r="E468" s="81" t="s">
        <v>75</v>
      </c>
      <c r="F468" s="4">
        <v>2007</v>
      </c>
      <c r="G468" s="48"/>
      <c r="H468" s="2">
        <v>218.9</v>
      </c>
      <c r="I468" s="2">
        <f t="shared" si="51"/>
        <v>46.804915231358635</v>
      </c>
      <c r="J468" s="2"/>
      <c r="K468" s="2"/>
      <c r="L468" s="2"/>
      <c r="M468" s="3"/>
      <c r="N468" s="32"/>
      <c r="O468" s="5">
        <v>0.292</v>
      </c>
      <c r="P468" s="3">
        <f t="shared" si="52"/>
        <v>-10.692342971031634</v>
      </c>
      <c r="Q468" s="5"/>
      <c r="R468" s="3"/>
      <c r="S468" s="5"/>
      <c r="T468" s="3"/>
      <c r="U468" s="32"/>
      <c r="V468" s="6">
        <v>2</v>
      </c>
      <c r="W468" s="70">
        <f>(I468-48.5)</f>
        <v>-1.6950847686413653</v>
      </c>
      <c r="X468" s="70">
        <f>(1.9+P468)</f>
        <v>-8.792342971031633</v>
      </c>
      <c r="Y468" t="str">
        <f t="shared" si="50"/>
        <v>OK</v>
      </c>
    </row>
    <row r="469" spans="2:25" ht="12.75">
      <c r="B469" s="7"/>
      <c r="C469" s="7" t="s">
        <v>77</v>
      </c>
      <c r="D469" s="7"/>
      <c r="E469" s="81"/>
      <c r="F469" s="4">
        <v>2007</v>
      </c>
      <c r="G469" s="48"/>
      <c r="H469" s="2">
        <v>65.6</v>
      </c>
      <c r="I469" s="2">
        <f t="shared" si="51"/>
        <v>36.3380767875132</v>
      </c>
      <c r="J469" s="2"/>
      <c r="K469" s="2"/>
      <c r="L469" s="2"/>
      <c r="M469" s="3"/>
      <c r="N469" s="32"/>
      <c r="O469" s="5">
        <v>0.176</v>
      </c>
      <c r="P469" s="3">
        <f t="shared" si="52"/>
        <v>-15.089746643717003</v>
      </c>
      <c r="Q469" s="5"/>
      <c r="R469" s="3"/>
      <c r="S469" s="5"/>
      <c r="T469" s="3"/>
      <c r="U469" s="32"/>
      <c r="V469" s="6"/>
      <c r="W469" s="70">
        <f>(I469-38.5)</f>
        <v>-2.1619232124867978</v>
      </c>
      <c r="X469" s="70">
        <f>(11.9+P469)</f>
        <v>-3.189746643717003</v>
      </c>
      <c r="Y469" t="str">
        <f t="shared" si="50"/>
        <v>OK</v>
      </c>
    </row>
    <row r="470" spans="1:25" ht="12.75">
      <c r="A470">
        <v>398</v>
      </c>
      <c r="B470" s="7"/>
      <c r="C470" s="7" t="s">
        <v>63</v>
      </c>
      <c r="D470" s="7"/>
      <c r="E470" s="81" t="s">
        <v>65</v>
      </c>
      <c r="F470" s="4">
        <v>2007</v>
      </c>
      <c r="G470" s="48"/>
      <c r="H470" s="2">
        <v>201.3</v>
      </c>
      <c r="I470" s="2">
        <f t="shared" si="51"/>
        <v>46.076875497773095</v>
      </c>
      <c r="J470" s="2"/>
      <c r="K470" s="2"/>
      <c r="L470" s="2"/>
      <c r="M470" s="3"/>
      <c r="N470" s="32"/>
      <c r="O470" s="5">
        <v>0.358</v>
      </c>
      <c r="P470" s="3">
        <f t="shared" si="52"/>
        <v>-8.922339467122512</v>
      </c>
      <c r="Q470" s="5"/>
      <c r="R470" s="3"/>
      <c r="S470" s="5"/>
      <c r="T470" s="3"/>
      <c r="U470" s="32"/>
      <c r="V470" s="6">
        <v>2</v>
      </c>
      <c r="W470" s="70">
        <f>(I470-48.5)</f>
        <v>-2.423124502226905</v>
      </c>
      <c r="X470" s="70">
        <f>(1.9+P470)</f>
        <v>-7.022339467122512</v>
      </c>
      <c r="Y470" t="str">
        <f t="shared" si="50"/>
        <v>OK</v>
      </c>
    </row>
    <row r="471" spans="2:26" ht="12.75">
      <c r="B471" s="7"/>
      <c r="C471" s="7" t="s">
        <v>77</v>
      </c>
      <c r="D471" s="7"/>
      <c r="E471" s="81"/>
      <c r="F471" s="4">
        <v>2007</v>
      </c>
      <c r="G471" s="48"/>
      <c r="H471" s="2">
        <v>68.5</v>
      </c>
      <c r="I471" s="2">
        <f t="shared" si="51"/>
        <v>36.71381142984851</v>
      </c>
      <c r="J471" s="2"/>
      <c r="K471" s="2"/>
      <c r="L471" s="2"/>
      <c r="M471" s="3"/>
      <c r="N471" s="32"/>
      <c r="O471" s="5">
        <v>0.243</v>
      </c>
      <c r="P471" s="3">
        <f t="shared" si="52"/>
        <v>-12.287874528033758</v>
      </c>
      <c r="Q471" s="5"/>
      <c r="R471" s="3"/>
      <c r="S471" s="5"/>
      <c r="T471" s="3"/>
      <c r="U471" s="32"/>
      <c r="V471" s="6"/>
      <c r="W471" s="70">
        <f>(I471-38.5)</f>
        <v>-1.786188570151488</v>
      </c>
      <c r="X471" s="70">
        <f>(11.9+P471)</f>
        <v>-0.3878745280337572</v>
      </c>
      <c r="Y471" t="str">
        <f t="shared" si="50"/>
        <v>Not OK</v>
      </c>
      <c r="Z471">
        <f>IF(Y471="Not OK",X471-W471)</f>
        <v>1.3983140421177307</v>
      </c>
    </row>
    <row r="472" spans="1:25" ht="12.75">
      <c r="A472">
        <v>399</v>
      </c>
      <c r="B472" s="7"/>
      <c r="C472" s="7" t="s">
        <v>63</v>
      </c>
      <c r="D472" s="7"/>
      <c r="E472" s="81" t="s">
        <v>65</v>
      </c>
      <c r="F472" s="4">
        <v>2007</v>
      </c>
      <c r="G472" s="48"/>
      <c r="H472" s="2">
        <v>234.5</v>
      </c>
      <c r="I472" s="2">
        <f t="shared" si="51"/>
        <v>47.402856941022044</v>
      </c>
      <c r="J472" s="2"/>
      <c r="K472" s="2"/>
      <c r="L472" s="2"/>
      <c r="M472" s="3"/>
      <c r="N472" s="32"/>
      <c r="O472" s="5">
        <v>0.398</v>
      </c>
      <c r="P472" s="3">
        <f t="shared" si="52"/>
        <v>-8.002338558526244</v>
      </c>
      <c r="Q472" s="5"/>
      <c r="R472" s="3"/>
      <c r="S472" s="5"/>
      <c r="T472" s="3"/>
      <c r="U472" s="32"/>
      <c r="V472" s="6">
        <v>2</v>
      </c>
      <c r="W472" s="70">
        <f>(I472-48.5)</f>
        <v>-1.0971430589779558</v>
      </c>
      <c r="X472" s="70">
        <f>(1.9+P472)</f>
        <v>-6.1023385585262435</v>
      </c>
      <c r="Y472" t="str">
        <f t="shared" si="50"/>
        <v>OK</v>
      </c>
    </row>
    <row r="473" spans="2:25" ht="12.75">
      <c r="B473" s="7"/>
      <c r="C473" s="7" t="s">
        <v>77</v>
      </c>
      <c r="D473" s="7"/>
      <c r="E473" s="81"/>
      <c r="F473" s="4">
        <v>2007</v>
      </c>
      <c r="G473" s="48"/>
      <c r="H473" s="2">
        <v>106.2</v>
      </c>
      <c r="I473" s="2">
        <f t="shared" si="51"/>
        <v>40.52249033490901</v>
      </c>
      <c r="J473" s="2"/>
      <c r="K473" s="2"/>
      <c r="L473" s="2"/>
      <c r="M473" s="3"/>
      <c r="N473" s="32"/>
      <c r="O473" s="5">
        <v>0.238</v>
      </c>
      <c r="P473" s="3">
        <f t="shared" si="52"/>
        <v>-12.468460858869761</v>
      </c>
      <c r="Q473" s="5"/>
      <c r="R473" s="3"/>
      <c r="S473" s="5"/>
      <c r="T473" s="3"/>
      <c r="U473" s="32"/>
      <c r="V473" s="6"/>
      <c r="W473" s="70">
        <f>(I473-38.5)</f>
        <v>2.0224903349090084</v>
      </c>
      <c r="X473" s="70">
        <f>(11.9+P473)</f>
        <v>-0.568460858869761</v>
      </c>
      <c r="Y473" t="str">
        <f t="shared" si="50"/>
        <v>OK</v>
      </c>
    </row>
    <row r="474" spans="1:25" ht="12.75">
      <c r="A474">
        <v>400</v>
      </c>
      <c r="B474" s="7"/>
      <c r="C474" s="7" t="s">
        <v>63</v>
      </c>
      <c r="D474" s="7"/>
      <c r="E474" s="78" t="s">
        <v>76</v>
      </c>
      <c r="F474" s="4">
        <v>2007</v>
      </c>
      <c r="G474" s="48"/>
      <c r="H474" s="2">
        <v>210.6</v>
      </c>
      <c r="I474" s="2">
        <f t="shared" si="51"/>
        <v>46.46916733698936</v>
      </c>
      <c r="J474" s="2"/>
      <c r="K474" s="2"/>
      <c r="L474" s="2"/>
      <c r="M474" s="3"/>
      <c r="N474" s="32"/>
      <c r="O474" s="5">
        <v>0.307</v>
      </c>
      <c r="P474" s="3">
        <f t="shared" si="52"/>
        <v>-10.25723249045627</v>
      </c>
      <c r="Q474" s="5"/>
      <c r="R474" s="3"/>
      <c r="S474" s="5"/>
      <c r="T474" s="3"/>
      <c r="U474" s="32"/>
      <c r="V474" s="6">
        <v>3</v>
      </c>
      <c r="W474" s="70">
        <f>(I474-48.5)</f>
        <v>-2.030832663010642</v>
      </c>
      <c r="X474" s="70">
        <f>(1.9+P474)</f>
        <v>-8.35723249045627</v>
      </c>
      <c r="Y474" t="str">
        <f t="shared" si="50"/>
        <v>OK</v>
      </c>
    </row>
    <row r="475" spans="2:26" ht="12.75">
      <c r="B475" s="7"/>
      <c r="C475" s="7" t="s">
        <v>77</v>
      </c>
      <c r="D475" s="7"/>
      <c r="E475" s="78"/>
      <c r="F475" s="4">
        <v>2007</v>
      </c>
      <c r="G475" s="48"/>
      <c r="H475" s="2">
        <v>67.8</v>
      </c>
      <c r="I475" s="2">
        <f t="shared" si="51"/>
        <v>36.62459387734127</v>
      </c>
      <c r="J475" s="2"/>
      <c r="K475" s="2"/>
      <c r="L475" s="2"/>
      <c r="M475" s="3"/>
      <c r="N475" s="32"/>
      <c r="O475" s="5">
        <v>0.223</v>
      </c>
      <c r="P475" s="3">
        <f t="shared" si="52"/>
        <v>-13.033902739036787</v>
      </c>
      <c r="Q475" s="5"/>
      <c r="R475" s="3"/>
      <c r="S475" s="5"/>
      <c r="T475" s="3"/>
      <c r="U475" s="32"/>
      <c r="V475" s="6"/>
      <c r="W475" s="70">
        <f>(I475-38.5)</f>
        <v>-1.875406122658731</v>
      </c>
      <c r="X475" s="70">
        <f>(11.9+P475)</f>
        <v>-1.1339027390367864</v>
      </c>
      <c r="Y475" t="str">
        <f t="shared" si="50"/>
        <v>Not OK</v>
      </c>
      <c r="Z475">
        <f>IF(Y475="Not OK",X475-W475)</f>
        <v>0.7415033836219447</v>
      </c>
    </row>
    <row r="476" spans="1:25" ht="12.75">
      <c r="A476">
        <v>401</v>
      </c>
      <c r="B476" s="7"/>
      <c r="C476" s="7" t="s">
        <v>63</v>
      </c>
      <c r="D476" s="7"/>
      <c r="E476" s="78" t="s">
        <v>65</v>
      </c>
      <c r="F476" s="4">
        <v>2007</v>
      </c>
      <c r="G476" s="48"/>
      <c r="H476" s="2">
        <v>213</v>
      </c>
      <c r="I476" s="2">
        <f t="shared" si="51"/>
        <v>46.56759206877475</v>
      </c>
      <c r="J476" s="2"/>
      <c r="K476" s="2"/>
      <c r="L476" s="2"/>
      <c r="M476" s="3"/>
      <c r="N476" s="32"/>
      <c r="O476" s="5">
        <v>0.295</v>
      </c>
      <c r="P476" s="3">
        <f t="shared" si="52"/>
        <v>-10.60355968043674</v>
      </c>
      <c r="Q476" s="5"/>
      <c r="R476" s="3"/>
      <c r="S476" s="5"/>
      <c r="T476" s="3"/>
      <c r="U476" s="32"/>
      <c r="V476" s="6">
        <v>3</v>
      </c>
      <c r="W476" s="70">
        <f>(I476-48.5)</f>
        <v>-1.9324079312252493</v>
      </c>
      <c r="X476" s="70">
        <f>(1.9+P476)</f>
        <v>-8.70355968043674</v>
      </c>
      <c r="Y476" t="str">
        <f t="shared" si="50"/>
        <v>OK</v>
      </c>
    </row>
    <row r="477" spans="2:25" ht="12.75">
      <c r="B477" s="7"/>
      <c r="C477" s="7" t="s">
        <v>77</v>
      </c>
      <c r="D477" s="7"/>
      <c r="E477" s="78"/>
      <c r="F477" s="4">
        <v>2007</v>
      </c>
      <c r="G477" s="48"/>
      <c r="H477" s="2">
        <v>68.7</v>
      </c>
      <c r="I477" s="2">
        <f t="shared" si="51"/>
        <v>36.73913474119101</v>
      </c>
      <c r="J477" s="2"/>
      <c r="K477" s="2"/>
      <c r="L477" s="2"/>
      <c r="M477" s="3"/>
      <c r="N477" s="32"/>
      <c r="O477" s="5">
        <v>0.201</v>
      </c>
      <c r="P477" s="3">
        <f t="shared" si="52"/>
        <v>-13.93607885159022</v>
      </c>
      <c r="Q477" s="5"/>
      <c r="R477" s="3"/>
      <c r="S477" s="5"/>
      <c r="T477" s="3"/>
      <c r="U477" s="32"/>
      <c r="V477" s="6"/>
      <c r="W477" s="70">
        <f>(I477-38.5)</f>
        <v>-1.760865258808991</v>
      </c>
      <c r="X477" s="70">
        <f>(11.9+P477)</f>
        <v>-2.0360788515902204</v>
      </c>
      <c r="Y477" t="str">
        <f t="shared" si="50"/>
        <v>OK</v>
      </c>
    </row>
    <row r="478" spans="1:24" ht="12.75">
      <c r="A478">
        <v>402</v>
      </c>
      <c r="B478" s="7"/>
      <c r="C478" s="7" t="s">
        <v>63</v>
      </c>
      <c r="D478" s="7"/>
      <c r="E478" s="78" t="s">
        <v>65</v>
      </c>
      <c r="F478" s="4">
        <v>2007</v>
      </c>
      <c r="G478" s="48"/>
      <c r="H478" s="29"/>
      <c r="I478" s="29"/>
      <c r="J478" s="2"/>
      <c r="K478" s="2"/>
      <c r="L478" s="2"/>
      <c r="M478" s="3"/>
      <c r="N478" s="32"/>
      <c r="O478" s="5"/>
      <c r="P478" s="3"/>
      <c r="Q478" s="5"/>
      <c r="R478" s="3"/>
      <c r="S478" s="5"/>
      <c r="T478" s="3"/>
      <c r="U478" s="32"/>
      <c r="V478" s="6"/>
      <c r="W478" s="70"/>
      <c r="X478" s="70"/>
    </row>
    <row r="479" spans="2:24" ht="12.75">
      <c r="B479" s="7"/>
      <c r="C479" s="7" t="s">
        <v>77</v>
      </c>
      <c r="D479" s="7"/>
      <c r="E479" s="78"/>
      <c r="F479" s="4">
        <v>2007</v>
      </c>
      <c r="G479" s="48"/>
      <c r="H479" s="29"/>
      <c r="I479" s="29"/>
      <c r="J479" s="2"/>
      <c r="K479" s="2"/>
      <c r="L479" s="2"/>
      <c r="M479" s="3"/>
      <c r="N479" s="32"/>
      <c r="O479" s="5"/>
      <c r="P479" s="3"/>
      <c r="Q479" s="5"/>
      <c r="R479" s="3"/>
      <c r="S479" s="5"/>
      <c r="T479" s="3"/>
      <c r="U479" s="32"/>
      <c r="V479" s="6"/>
      <c r="W479" s="70"/>
      <c r="X479" s="70"/>
    </row>
    <row r="480" spans="1:25" ht="12.75">
      <c r="A480">
        <v>403</v>
      </c>
      <c r="B480" s="7"/>
      <c r="C480" s="7" t="s">
        <v>63</v>
      </c>
      <c r="D480" s="7"/>
      <c r="E480" s="81" t="s">
        <v>66</v>
      </c>
      <c r="F480" s="4">
        <v>2007</v>
      </c>
      <c r="G480" s="48"/>
      <c r="H480" s="2">
        <v>191.1</v>
      </c>
      <c r="I480" s="2">
        <f aca="true" t="shared" si="53" ref="I480:I485">20*LOG(H480)</f>
        <v>45.62521374110026</v>
      </c>
      <c r="J480" s="2"/>
      <c r="K480" s="2"/>
      <c r="L480" s="2"/>
      <c r="M480" s="3"/>
      <c r="N480" s="32"/>
      <c r="O480" s="5">
        <v>0.462</v>
      </c>
      <c r="P480" s="3">
        <f t="shared" si="52"/>
        <v>-6.70716048887749</v>
      </c>
      <c r="Q480" s="5"/>
      <c r="R480" s="3"/>
      <c r="S480" s="5"/>
      <c r="T480" s="3"/>
      <c r="U480" s="32"/>
      <c r="V480" s="6">
        <v>2</v>
      </c>
      <c r="W480" s="70">
        <f>(I480-48.5)</f>
        <v>-2.8747862588997393</v>
      </c>
      <c r="X480" s="70">
        <f>(1.9+P480)</f>
        <v>-4.807160488877489</v>
      </c>
      <c r="Y480" t="str">
        <f t="shared" si="50"/>
        <v>OK</v>
      </c>
    </row>
    <row r="481" spans="2:25" ht="12.75">
      <c r="B481" s="82"/>
      <c r="C481" s="7" t="s">
        <v>77</v>
      </c>
      <c r="D481" s="82"/>
      <c r="E481" s="81"/>
      <c r="F481" s="4">
        <v>2007</v>
      </c>
      <c r="G481" s="83"/>
      <c r="H481" s="2">
        <v>98.5</v>
      </c>
      <c r="I481" s="2">
        <f t="shared" si="53"/>
        <v>39.86872460995223</v>
      </c>
      <c r="J481" s="84"/>
      <c r="K481" s="84"/>
      <c r="L481" s="84"/>
      <c r="M481" s="84"/>
      <c r="N481" s="82"/>
      <c r="O481" s="85">
        <v>0.231</v>
      </c>
      <c r="P481" s="3">
        <f t="shared" si="52"/>
        <v>-12.727760402157113</v>
      </c>
      <c r="Q481" s="85"/>
      <c r="R481" s="84"/>
      <c r="S481" s="85"/>
      <c r="T481" s="84"/>
      <c r="U481" s="82"/>
      <c r="V481" s="86"/>
      <c r="W481" s="70">
        <f>(I481-38.5)</f>
        <v>1.3687246099522312</v>
      </c>
      <c r="X481" s="70">
        <f>(11.9+P481)</f>
        <v>-0.8277604021571126</v>
      </c>
      <c r="Y481" t="str">
        <f t="shared" si="50"/>
        <v>OK</v>
      </c>
    </row>
    <row r="482" spans="1:25" ht="12.75">
      <c r="A482">
        <v>404</v>
      </c>
      <c r="C482" s="7" t="s">
        <v>63</v>
      </c>
      <c r="E482" s="81" t="s">
        <v>66</v>
      </c>
      <c r="F482" s="4">
        <v>2007</v>
      </c>
      <c r="H482" s="2">
        <v>174.6</v>
      </c>
      <c r="I482" s="2">
        <f t="shared" si="53"/>
        <v>44.84088478739102</v>
      </c>
      <c r="O482" s="85">
        <v>0.044</v>
      </c>
      <c r="P482" s="3">
        <f t="shared" si="52"/>
        <v>-27.13094647027625</v>
      </c>
      <c r="V482">
        <v>2</v>
      </c>
      <c r="W482" s="70">
        <f>(I482-48.5)</f>
        <v>-3.659115212608981</v>
      </c>
      <c r="X482" s="70">
        <f>(1.9+P482)</f>
        <v>-25.23094647027625</v>
      </c>
      <c r="Y482" t="str">
        <f t="shared" si="50"/>
        <v>OK</v>
      </c>
    </row>
    <row r="483" spans="3:25" ht="12.75">
      <c r="C483" s="7" t="s">
        <v>77</v>
      </c>
      <c r="E483" s="81"/>
      <c r="F483" s="4">
        <v>2007</v>
      </c>
      <c r="H483" s="84">
        <v>134.5</v>
      </c>
      <c r="I483" s="2">
        <f t="shared" si="53"/>
        <v>42.574445686768534</v>
      </c>
      <c r="O483" s="85">
        <v>0.038</v>
      </c>
      <c r="P483" s="3">
        <f t="shared" si="52"/>
        <v>-28.404328067663798</v>
      </c>
      <c r="W483" s="70">
        <f>(I483-38.5)</f>
        <v>4.074445686768534</v>
      </c>
      <c r="X483" s="70">
        <f>(11.9+P483)</f>
        <v>-16.5043280676638</v>
      </c>
      <c r="Y483" t="str">
        <f t="shared" si="50"/>
        <v>OK</v>
      </c>
    </row>
    <row r="484" spans="1:25" ht="12.75">
      <c r="A484">
        <v>405</v>
      </c>
      <c r="C484" s="7" t="s">
        <v>63</v>
      </c>
      <c r="E484" s="81" t="s">
        <v>66</v>
      </c>
      <c r="F484" s="4">
        <v>2007</v>
      </c>
      <c r="H484" s="84">
        <v>116.7</v>
      </c>
      <c r="I484" s="2">
        <f t="shared" si="53"/>
        <v>41.34141712090741</v>
      </c>
      <c r="O484" s="85">
        <v>0.327</v>
      </c>
      <c r="P484" s="3">
        <f t="shared" si="52"/>
        <v>-9.709044946794279</v>
      </c>
      <c r="V484">
        <v>3</v>
      </c>
      <c r="W484" s="70">
        <f>(I484-48.5)</f>
        <v>-7.158582879092592</v>
      </c>
      <c r="X484" s="70">
        <f>(1.9+P484)</f>
        <v>-7.809044946794279</v>
      </c>
      <c r="Y484" t="str">
        <f t="shared" si="50"/>
        <v>OK</v>
      </c>
    </row>
    <row r="485" spans="3:25" ht="12.75">
      <c r="C485" s="7" t="s">
        <v>77</v>
      </c>
      <c r="F485" s="4">
        <v>2007</v>
      </c>
      <c r="H485" s="84">
        <v>71</v>
      </c>
      <c r="I485" s="2">
        <f t="shared" si="53"/>
        <v>37.025166974381506</v>
      </c>
      <c r="O485" s="85">
        <v>0.204</v>
      </c>
      <c r="P485" s="3">
        <f t="shared" si="52"/>
        <v>-13.807396651482025</v>
      </c>
      <c r="W485" s="70">
        <f>(I485-38.5)</f>
        <v>-1.4748330256184943</v>
      </c>
      <c r="X485" s="70">
        <f>(11.9+P485)</f>
        <v>-1.9073966514820242</v>
      </c>
      <c r="Y485" t="str">
        <f t="shared" si="50"/>
        <v>OK</v>
      </c>
    </row>
    <row r="65536" ht="12.75">
      <c r="Z65536">
        <f>SUM(Z1:Z65535)</f>
        <v>149.08197033486923</v>
      </c>
    </row>
  </sheetData>
  <mergeCells count="62">
    <mergeCell ref="E270:E271"/>
    <mergeCell ref="E260:E263"/>
    <mergeCell ref="E264:E265"/>
    <mergeCell ref="E266:E267"/>
    <mergeCell ref="E268:E269"/>
    <mergeCell ref="E250:E251"/>
    <mergeCell ref="E252:E253"/>
    <mergeCell ref="E254:E257"/>
    <mergeCell ref="E258:E259"/>
    <mergeCell ref="E125:E127"/>
    <mergeCell ref="B81:B82"/>
    <mergeCell ref="E81:E82"/>
    <mergeCell ref="F81:F82"/>
    <mergeCell ref="B85:B86"/>
    <mergeCell ref="E85:E86"/>
    <mergeCell ref="F85:F86"/>
    <mergeCell ref="B73:B74"/>
    <mergeCell ref="E73:E74"/>
    <mergeCell ref="F73:F74"/>
    <mergeCell ref="B77:B78"/>
    <mergeCell ref="E77:E78"/>
    <mergeCell ref="F77:F78"/>
    <mergeCell ref="B69:B70"/>
    <mergeCell ref="C69:C70"/>
    <mergeCell ref="E69:E70"/>
    <mergeCell ref="F69:F70"/>
    <mergeCell ref="B65:B66"/>
    <mergeCell ref="C65:C66"/>
    <mergeCell ref="E65:E66"/>
    <mergeCell ref="F65:F66"/>
    <mergeCell ref="B61:B62"/>
    <mergeCell ref="C61:C62"/>
    <mergeCell ref="E61:E62"/>
    <mergeCell ref="F61:F62"/>
    <mergeCell ref="B55:B56"/>
    <mergeCell ref="C55:C56"/>
    <mergeCell ref="E55:E56"/>
    <mergeCell ref="F55:F56"/>
    <mergeCell ref="E171:E172"/>
    <mergeCell ref="E169:E170"/>
    <mergeCell ref="E174:E175"/>
    <mergeCell ref="E176:E177"/>
    <mergeCell ref="E178:E179"/>
    <mergeCell ref="E180:E181"/>
    <mergeCell ref="E182:E183"/>
    <mergeCell ref="E184:E185"/>
    <mergeCell ref="E186:E187"/>
    <mergeCell ref="E188:E189"/>
    <mergeCell ref="E190:E191"/>
    <mergeCell ref="E192:E193"/>
    <mergeCell ref="E194:E195"/>
    <mergeCell ref="E196:E197"/>
    <mergeCell ref="E198:E199"/>
    <mergeCell ref="E200:E201"/>
    <mergeCell ref="E202:E203"/>
    <mergeCell ref="E204:E205"/>
    <mergeCell ref="E207:E208"/>
    <mergeCell ref="E209:E210"/>
    <mergeCell ref="E221:E222"/>
    <mergeCell ref="E211:E212"/>
    <mergeCell ref="E213:E214"/>
    <mergeCell ref="E217:E218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3:C3"/>
  <sheetViews>
    <sheetView workbookViewId="0" topLeftCell="A1">
      <selection activeCell="C3" sqref="C3:F4"/>
    </sheetView>
  </sheetViews>
  <sheetFormatPr defaultColWidth="9.140625" defaultRowHeight="12.75"/>
  <sheetData>
    <row r="3" ht="12.75">
      <c r="C3" s="8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jturner</dc:creator>
  <cp:keywords/>
  <dc:description/>
  <cp:lastModifiedBy>.</cp:lastModifiedBy>
  <cp:lastPrinted>2009-10-17T16:35:43Z</cp:lastPrinted>
  <dcterms:created xsi:type="dcterms:W3CDTF">2009-10-16T20:04:40Z</dcterms:created>
  <dcterms:modified xsi:type="dcterms:W3CDTF">2009-10-20T23:11:36Z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564250816</vt:i4>
  </property>
  <property fmtid="{D5CDD505-2E9C-101B-9397-08002B2CF9AE}" pid="3" name="_EmailSubject">
    <vt:lpwstr>C63.19 phone call-in</vt:lpwstr>
  </property>
  <property fmtid="{D5CDD505-2E9C-101B-9397-08002B2CF9AE}" pid="4" name="_AuthorEmail">
    <vt:lpwstr>jturner@atis.org</vt:lpwstr>
  </property>
  <property fmtid="{D5CDD505-2E9C-101B-9397-08002B2CF9AE}" pid="5" name="_AuthorEmailDisplayName">
    <vt:lpwstr>James L. Turner</vt:lpwstr>
  </property>
</Properties>
</file>